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ond\OneDrive\Desktop\Case Studies\Case Study A Montenuro Turbines\"/>
    </mc:Choice>
  </mc:AlternateContent>
  <xr:revisionPtr revIDLastSave="0" documentId="8_{8980882D-FD22-4E79-8AB8-6C9AD7CC5479}" xr6:coauthVersionLast="47" xr6:coauthVersionMax="47" xr10:uidLastSave="{00000000-0000-0000-0000-000000000000}"/>
  <bookViews>
    <workbookView xWindow="-120" yWindow="-120" windowWidth="29040" windowHeight="15720" activeTab="4" xr2:uid="{8FC3364E-F9B0-4DD7-95F3-2202190EB8A9}"/>
  </bookViews>
  <sheets>
    <sheet name="Welcome" sheetId="1" r:id="rId1"/>
    <sheet name="Summary" sheetId="5" r:id="rId2"/>
    <sheet name="Past Performance" sheetId="2" r:id="rId3"/>
    <sheet name="Future Report" sheetId="3" r:id="rId4"/>
    <sheet name="Investment Repor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5" l="1"/>
  <c r="C40" i="5"/>
  <c r="D40" i="5"/>
  <c r="F40" i="5"/>
  <c r="E28" i="5"/>
  <c r="E29" i="5"/>
  <c r="E30" i="5"/>
  <c r="E31" i="5"/>
  <c r="E32" i="5"/>
  <c r="E33" i="5"/>
  <c r="E34" i="5"/>
  <c r="E35" i="5"/>
  <c r="E36" i="5"/>
  <c r="E37" i="5"/>
  <c r="E38" i="5"/>
  <c r="E27" i="5"/>
  <c r="L21" i="5"/>
  <c r="I26" i="5"/>
  <c r="E15" i="5"/>
  <c r="E16" i="5"/>
  <c r="E17" i="5"/>
  <c r="E14" i="5"/>
  <c r="C23" i="5"/>
  <c r="E10" i="5"/>
  <c r="E23" i="5" s="1"/>
  <c r="N11" i="5"/>
  <c r="O11" i="5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5" i="4"/>
  <c r="G10" i="5"/>
  <c r="F10" i="5"/>
  <c r="C10" i="5"/>
  <c r="B10" i="5"/>
  <c r="C32" i="4"/>
  <c r="N22" i="4"/>
  <c r="X18" i="4"/>
  <c r="V18" i="4"/>
  <c r="X17" i="4"/>
  <c r="V17" i="4"/>
  <c r="W17" i="4" s="1"/>
  <c r="X16" i="4"/>
  <c r="V16" i="4"/>
  <c r="W16" i="4" s="1"/>
  <c r="X15" i="4"/>
  <c r="V15" i="4"/>
  <c r="W15" i="4" s="1"/>
  <c r="X14" i="4"/>
  <c r="V14" i="4"/>
  <c r="X13" i="4"/>
  <c r="V13" i="4"/>
  <c r="W13" i="4" s="1"/>
  <c r="X12" i="4"/>
  <c r="V12" i="4"/>
  <c r="X11" i="4"/>
  <c r="V11" i="4"/>
  <c r="W10" i="4" s="1"/>
  <c r="X10" i="4"/>
  <c r="V10" i="4"/>
  <c r="X9" i="4"/>
  <c r="V9" i="4"/>
  <c r="E40" i="5" l="1"/>
  <c r="Y17" i="4"/>
  <c r="Z17" i="4" s="1"/>
  <c r="Y14" i="4"/>
  <c r="Z14" i="4" s="1"/>
  <c r="Y10" i="4"/>
  <c r="Z10" i="4" s="1"/>
  <c r="Y18" i="4"/>
  <c r="Z18" i="4" s="1"/>
  <c r="V22" i="4"/>
  <c r="Y15" i="4"/>
  <c r="Z15" i="4" s="1"/>
  <c r="X22" i="4"/>
  <c r="Y12" i="4"/>
  <c r="Z12" i="4" s="1"/>
  <c r="W12" i="4"/>
  <c r="W14" i="4"/>
  <c r="W18" i="4"/>
  <c r="Y16" i="4"/>
  <c r="Z16" i="4" s="1"/>
  <c r="Y9" i="4"/>
  <c r="Z9" i="4" s="1"/>
  <c r="Y13" i="4"/>
  <c r="Z13" i="4" s="1"/>
  <c r="W11" i="4"/>
  <c r="W9" i="4"/>
  <c r="Y11" i="4"/>
  <c r="Y22" i="4" l="1"/>
  <c r="Z11" i="4"/>
  <c r="Z22" i="4" s="1"/>
  <c r="W22" i="4"/>
  <c r="B10" i="2" l="1"/>
  <c r="C10" i="2"/>
  <c r="E10" i="2"/>
  <c r="F10" i="2"/>
  <c r="B22" i="3"/>
  <c r="C22" i="3"/>
  <c r="D22" i="3"/>
  <c r="O23" i="2"/>
  <c r="N23" i="2"/>
  <c r="M23" i="2"/>
  <c r="J23" i="2"/>
  <c r="K23" i="2"/>
</calcChain>
</file>

<file path=xl/sharedStrings.xml><?xml version="1.0" encoding="utf-8"?>
<sst xmlns="http://schemas.openxmlformats.org/spreadsheetml/2006/main" count="261" uniqueCount="234">
  <si>
    <t>PBT</t>
  </si>
  <si>
    <t>Overheads</t>
  </si>
  <si>
    <t xml:space="preserve">Master Excel Report for Montenuro Turbines </t>
  </si>
  <si>
    <t xml:space="preserve">Prepared by KS Ventures </t>
  </si>
  <si>
    <t xml:space="preserve">Table of Contents </t>
  </si>
  <si>
    <t>Past Performance Report Sheet 1</t>
  </si>
  <si>
    <t>Future Report Sheet 2</t>
  </si>
  <si>
    <t>Investment Report Sheet 3</t>
  </si>
  <si>
    <t xml:space="preserve">Contact Investment Banker </t>
  </si>
  <si>
    <t>Kunal Soonderji</t>
  </si>
  <si>
    <t>CEO - KS Ventures</t>
  </si>
  <si>
    <t>kunal@ksventures.co</t>
  </si>
  <si>
    <t>+91-7757-0432-23</t>
  </si>
  <si>
    <t>Year</t>
  </si>
  <si>
    <t>Overheads %</t>
  </si>
  <si>
    <t>Revenue in b</t>
  </si>
  <si>
    <t>Net Profit in b</t>
  </si>
  <si>
    <t>Locations</t>
  </si>
  <si>
    <t>Germany</t>
  </si>
  <si>
    <t xml:space="preserve">Denmark </t>
  </si>
  <si>
    <t>France</t>
  </si>
  <si>
    <t>Spain</t>
  </si>
  <si>
    <t>United Kingdom</t>
  </si>
  <si>
    <t>Singapore</t>
  </si>
  <si>
    <t>Japan</t>
  </si>
  <si>
    <t>South Korea</t>
  </si>
  <si>
    <t>India</t>
  </si>
  <si>
    <t>USA</t>
  </si>
  <si>
    <t>Canada</t>
  </si>
  <si>
    <t>Brazil</t>
  </si>
  <si>
    <t>Mexico</t>
  </si>
  <si>
    <t>UAE</t>
  </si>
  <si>
    <t>Australia</t>
  </si>
  <si>
    <t>South Africa</t>
  </si>
  <si>
    <t>R&amp;D Spend (in M)</t>
  </si>
  <si>
    <t>Revenue from R&amp;D Spent (in M)</t>
  </si>
  <si>
    <t>Spend to acquire customers (in M)</t>
  </si>
  <si>
    <t>Customers Acquired (in M)</t>
  </si>
  <si>
    <t>No of Offline Meetings (in M)</t>
  </si>
  <si>
    <t>CAC</t>
  </si>
  <si>
    <t xml:space="preserve">Year  </t>
  </si>
  <si>
    <t>P1 - Revenue (in b)</t>
  </si>
  <si>
    <t>P2 - Revenue (in b)</t>
  </si>
  <si>
    <t>P3 - Revenue (in b)</t>
  </si>
  <si>
    <t>DCF</t>
  </si>
  <si>
    <t>CCV</t>
  </si>
  <si>
    <t>PTV</t>
  </si>
  <si>
    <t>Valuation (in Millions)</t>
  </si>
  <si>
    <t>Valuation Type</t>
  </si>
  <si>
    <t>Total</t>
  </si>
  <si>
    <t>s</t>
  </si>
  <si>
    <t>Sweden - HQ</t>
  </si>
  <si>
    <t>No</t>
  </si>
  <si>
    <t xml:space="preserve">Year </t>
  </si>
  <si>
    <t xml:space="preserve">Amount &amp; Tranches </t>
  </si>
  <si>
    <t>Revenue</t>
  </si>
  <si>
    <t>Dividends</t>
  </si>
  <si>
    <t>Other Equity</t>
  </si>
  <si>
    <t xml:space="preserve">Net Profit </t>
  </si>
  <si>
    <t>Buy Out</t>
  </si>
  <si>
    <t>Voting Rights</t>
  </si>
  <si>
    <t xml:space="preserve">Audit </t>
  </si>
  <si>
    <t>Stake %</t>
  </si>
  <si>
    <t>Cumulative %</t>
  </si>
  <si>
    <t>Margin %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</si>
  <si>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</si>
  <si>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</si>
  <si>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</si>
  <si>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</si>
  <si>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</si>
  <si>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</si>
  <si>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</si>
  <si>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</si>
  <si>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</si>
  <si>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</si>
  <si>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</si>
  <si>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</si>
  <si>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</si>
  <si>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</si>
  <si>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</si>
  <si>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</si>
  <si>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</si>
  <si>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</si>
  <si>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</si>
  <si>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</si>
  <si>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Life</t>
  </si>
  <si>
    <t xml:space="preserve">Annually </t>
  </si>
  <si>
    <t>Yes</t>
  </si>
  <si>
    <t>Total Paid To Investor</t>
  </si>
  <si>
    <t xml:space="preserve">Min Guaranteed Returns = </t>
  </si>
  <si>
    <t>2x</t>
  </si>
  <si>
    <t xml:space="preserve">Repayment </t>
  </si>
  <si>
    <t>Actual to debt</t>
  </si>
  <si>
    <t>Percentage to debt</t>
  </si>
  <si>
    <t>Net Profit or PAT</t>
  </si>
  <si>
    <t>Sinking Funds</t>
  </si>
  <si>
    <t>Take away</t>
  </si>
  <si>
    <t>Tenure</t>
  </si>
  <si>
    <t>Amount in USD</t>
  </si>
  <si>
    <t>Amount in INR</t>
  </si>
  <si>
    <t>USD Interest @ %pa</t>
  </si>
  <si>
    <t>Instalment Amount in USD</t>
  </si>
  <si>
    <t>Instalment Amount in INR</t>
  </si>
  <si>
    <t>Exit Fee</t>
  </si>
  <si>
    <t>Due date</t>
  </si>
  <si>
    <t xml:space="preserve">Tranches </t>
  </si>
  <si>
    <t xml:space="preserve">Projected </t>
  </si>
  <si>
    <t xml:space="preserve">Percentage </t>
  </si>
  <si>
    <t>Max %</t>
  </si>
  <si>
    <t>Min %</t>
  </si>
  <si>
    <t>Annual Repayment</t>
  </si>
  <si>
    <t>Disbursement</t>
  </si>
  <si>
    <t xml:space="preserve">DATA INPUT </t>
  </si>
  <si>
    <t>UAE COMPANY</t>
  </si>
  <si>
    <t>USD</t>
  </si>
  <si>
    <t xml:space="preserve">Year 1 </t>
  </si>
  <si>
    <t xml:space="preserve">Year 2 </t>
  </si>
  <si>
    <t>First Instalment</t>
  </si>
  <si>
    <t xml:space="preserve">Year 3 </t>
  </si>
  <si>
    <t>Dec 20 - 30 2024</t>
  </si>
  <si>
    <t>Second Instalment</t>
  </si>
  <si>
    <t xml:space="preserve">Year 4 </t>
  </si>
  <si>
    <t>Dec 20 - 30 2025</t>
  </si>
  <si>
    <t>Third Instalment</t>
  </si>
  <si>
    <t xml:space="preserve">Year 5 </t>
  </si>
  <si>
    <t>Dec 20 - 30 2026</t>
  </si>
  <si>
    <t>Fourth Instalment</t>
  </si>
  <si>
    <t>Year 6</t>
  </si>
  <si>
    <t>Dec 20 - 30 2027</t>
  </si>
  <si>
    <t>Fifth Instalment</t>
  </si>
  <si>
    <t>Year 7</t>
  </si>
  <si>
    <t>Dec 20 - 30 2028</t>
  </si>
  <si>
    <t>Sixth Instalment</t>
  </si>
  <si>
    <t>Year 8</t>
  </si>
  <si>
    <t>Dec 20 - 30 2029</t>
  </si>
  <si>
    <t>Seventh Instalment</t>
  </si>
  <si>
    <t>Year 9</t>
  </si>
  <si>
    <t>Dec 20 - 30 2030</t>
  </si>
  <si>
    <t>Eight Instalment</t>
  </si>
  <si>
    <t xml:space="preserve">Year 10 </t>
  </si>
  <si>
    <t>Dec 20 - 30 2031</t>
  </si>
  <si>
    <t>Ninth Instalment</t>
  </si>
  <si>
    <t>Year 11</t>
  </si>
  <si>
    <t>Dec 20 - 30 2032</t>
  </si>
  <si>
    <t xml:space="preserve">Tenth Instalment </t>
  </si>
  <si>
    <t>Year 12</t>
  </si>
  <si>
    <t>Dec 20 - 30 2033</t>
  </si>
  <si>
    <t xml:space="preserve">Total </t>
  </si>
  <si>
    <t>Percentage</t>
  </si>
  <si>
    <t xml:space="preserve">Over a 10 yr Term </t>
  </si>
  <si>
    <t>Yearly Pay out</t>
  </si>
  <si>
    <t>2022 - 2041</t>
  </si>
  <si>
    <t>Revenue (in b)</t>
  </si>
  <si>
    <t>Net Profit (in b)</t>
  </si>
  <si>
    <t>For Life</t>
  </si>
  <si>
    <t>For Life 85M yearly</t>
  </si>
  <si>
    <t>Eleventh Instalment</t>
  </si>
  <si>
    <t>Twelth Instalment</t>
  </si>
  <si>
    <t>in Billions</t>
  </si>
  <si>
    <t xml:space="preserve">Use of Funds </t>
  </si>
  <si>
    <t>Amount</t>
  </si>
  <si>
    <t>x3 New Factories</t>
  </si>
  <si>
    <t>Amount (in millions)</t>
  </si>
  <si>
    <t>Infrastructure Exp</t>
  </si>
  <si>
    <t>R&amp;D + Innovation</t>
  </si>
  <si>
    <t xml:space="preserve">Working Capital </t>
  </si>
  <si>
    <t>Digital</t>
  </si>
  <si>
    <t>BD Expansion</t>
  </si>
  <si>
    <t>Compliance</t>
  </si>
  <si>
    <t>Reserve</t>
  </si>
  <si>
    <t>19 Tranches in 1 year</t>
  </si>
  <si>
    <t>EBITDA (in b)</t>
  </si>
  <si>
    <t>-10% Revenue</t>
  </si>
  <si>
    <t>-5% Revenue</t>
  </si>
  <si>
    <t>+5% Revenue</t>
  </si>
  <si>
    <t>+10% Revenue</t>
  </si>
  <si>
    <t>In Billions USD</t>
  </si>
  <si>
    <t>Asset</t>
  </si>
  <si>
    <t>Start Value</t>
  </si>
  <si>
    <t>Depreciation</t>
  </si>
  <si>
    <t>Current Value</t>
  </si>
  <si>
    <t xml:space="preserve">Collateral Use </t>
  </si>
  <si>
    <t>P1 Factory Stockholm</t>
  </si>
  <si>
    <t>P2 Factory Stockholm</t>
  </si>
  <si>
    <t>P3 Factory Stockholm</t>
  </si>
  <si>
    <t>Alloy Factory Gothenburg</t>
  </si>
  <si>
    <t>Intelligible Assets</t>
  </si>
  <si>
    <t xml:space="preserve">Global Patent Portfolio </t>
  </si>
  <si>
    <t>R&amp;D + Intellectual Property</t>
  </si>
  <si>
    <t xml:space="preserve">Total Assets </t>
  </si>
  <si>
    <t>In Millions</t>
  </si>
  <si>
    <t>Year Acquired</t>
  </si>
  <si>
    <t>Cost Structure</t>
  </si>
  <si>
    <t>Percentage of Revenue</t>
  </si>
  <si>
    <t>Manufacturing &amp; Assembly</t>
  </si>
  <si>
    <t>R&amp;D Innovation</t>
  </si>
  <si>
    <t>Sales &amp; BD</t>
  </si>
  <si>
    <t>Client Servicing &amp; Support</t>
  </si>
  <si>
    <t>GTM &amp; Advertising</t>
  </si>
  <si>
    <t>Logistics &amp; Delivery</t>
  </si>
  <si>
    <t>Factory Operations &amp; Utilities</t>
  </si>
  <si>
    <t>Compliance &amp; Certifications</t>
  </si>
  <si>
    <t>Corporate Overhead</t>
  </si>
  <si>
    <t>Digital Infrastructure &amp; Cybersecurity</t>
  </si>
  <si>
    <t>Contingency &amp; Risk Buffer</t>
  </si>
  <si>
    <t>R&amp;D Spend</t>
  </si>
  <si>
    <t xml:space="preserve">Aircraft Engines </t>
  </si>
  <si>
    <t>Wind Turbines</t>
  </si>
  <si>
    <t xml:space="preserve">Hybrid Propulsion </t>
  </si>
  <si>
    <t xml:space="preserve">Advanced Materials </t>
  </si>
  <si>
    <t>ESG &amp; Lifecycle Modeling</t>
  </si>
  <si>
    <t>Regulatory &amp; Certifications</t>
  </si>
  <si>
    <t>Total in millions</t>
  </si>
  <si>
    <t>Summary</t>
  </si>
  <si>
    <t xml:space="preserve">Profit Margin </t>
  </si>
  <si>
    <t>17% - 19%</t>
  </si>
  <si>
    <t xml:space="preserve">Years - Quarters </t>
  </si>
  <si>
    <t>P1 - Revenue</t>
  </si>
  <si>
    <t xml:space="preserve">P2 - Revenue </t>
  </si>
  <si>
    <t>P3- Revenue</t>
  </si>
  <si>
    <t>Total Revenue</t>
  </si>
  <si>
    <t>2023 -Q1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</si>
  <si>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</si>
  <si>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</si>
  <si>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</si>
  <si>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</si>
  <si>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</si>
  <si>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</si>
  <si>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</si>
  <si>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</si>
  <si>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</si>
  <si>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</si>
  <si>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 (PROJECTION)</t>
  </si>
  <si>
    <t>Total (in millions) of last 3 years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</si>
</sst>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&quot;$&quot;* #,##0.000_);_(&quot;$&quot;* \(#,##0.000\);_(&quot;$&quot;* &quot;-&quot;??_);_(@_)"/>
  </numFmts>
  <fonts count="31">
    <font>
      <sz val="11"/>
      <color theme="1"/>
      <name val="Aptos Narrow"/>
      <family val="2"/>
      <scheme val="minor"/>
    </font>
    <font>
      <sz val="11"/>
      <color rgb="FFC2C2C2"/>
      <name val="Aptos Narrow"/>
      <family val="2"/>
      <scheme val="minor"/>
    </font>
    <font>
      <sz val="11"/>
      <color rgb="FF323333"/>
      <name val="Aptos Narrow"/>
      <family val="2"/>
      <scheme val="minor"/>
    </font>
    <font>
      <sz val="12"/>
      <color rgb="FFC2C2C2"/>
      <name val="Aptos Narrow"/>
      <family val="2"/>
      <scheme val="minor"/>
    </font>
    <font>
      <sz val="14"/>
      <color rgb="FFC2C2C2"/>
      <name val="Aptos Narrow"/>
      <family val="2"/>
      <scheme val="minor"/>
    </font>
    <font>
      <sz val="18"/>
      <color rgb="FFC2C2C2"/>
      <name val="Aptos Narrow"/>
      <family val="2"/>
      <scheme val="minor"/>
    </font>
    <font>
      <sz val="36"/>
      <color rgb="FFC2C2C2"/>
      <name val="Aptos Narrow"/>
      <family val="2"/>
      <scheme val="minor"/>
    </font>
    <font>
      <sz val="11"/>
      <color rgb="FFC2C2C2"/>
      <name val="Aptos Narrow"/>
      <scheme val="minor"/>
    </font>
    <font>
      <sz val="20"/>
      <color rgb="FF06DCCC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1"/>
      <color rgb="FFC2C2C2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0"/>
      <name val="Aptos Narrow"/>
      <family val="2"/>
      <scheme val="minor"/>
    </font>
    <font>
      <b/>
      <sz val="10"/>
      <color theme="1" tint="0.249977111117893"/>
      <name val="Aptos Narrow"/>
      <family val="2"/>
      <scheme val="minor"/>
    </font>
    <font>
      <b/>
      <sz val="10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color indexed="8"/>
      <name val="Calibri"/>
      <family val="2"/>
    </font>
    <font>
      <b/>
      <sz val="11"/>
      <color rgb="FF06DCCC"/>
      <name val="Aptos Narrow"/>
      <scheme val="minor"/>
    </font>
    <font>
      <b/>
      <sz val="10"/>
      <color rgb="FFC2C2C2"/>
      <name val="Aptos Narrow"/>
      <family val="2"/>
      <scheme val="minor"/>
    </font>
    <font>
      <b/>
      <sz val="10"/>
      <color rgb="FFC2C2C2"/>
      <name val="Calibri"/>
      <family val="2"/>
    </font>
    <font>
      <b/>
      <sz val="8"/>
      <color rgb="FFC2C2C2"/>
      <name val="Calibri"/>
      <family val="2"/>
    </font>
    <font>
      <b/>
      <sz val="6"/>
      <color rgb="FFC2C2C2"/>
      <name val="Calibri"/>
      <family val="2"/>
    </font>
    <font>
      <b/>
      <sz val="11"/>
      <color theme="4" tint="-0.499984740745262"/>
      <name val="Aptos Narrow"/>
      <family val="2"/>
      <scheme val="minor"/>
    </font>
    <font>
      <b/>
      <sz val="10"/>
      <color rgb="FF323333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C2C2C2"/>
      <name val="Aptos Narrow"/>
      <family val="2"/>
      <scheme val="minor"/>
    </font>
    <font>
      <b/>
      <sz val="11"/>
      <color rgb="FF06DCCC"/>
      <name val="Aptos Narrow"/>
      <family val="2"/>
      <scheme val="minor"/>
    </font>
    <font>
      <b/>
      <sz val="14"/>
      <color rgb="FF06DCCC"/>
      <name val="Aptos Narrow"/>
      <family val="2"/>
      <scheme val="minor"/>
    </font>
    <font>
      <b/>
      <sz val="9"/>
      <color rgb="FF888888"/>
      <name val="Aptos Narrow"/>
      <family val="2"/>
      <scheme val="minor"/>
    </font>
    <font>
      <b/>
      <sz val="11"/>
      <color rgb="FF323333"/>
      <name val="Aptos Narrow"/>
      <family val="2"/>
      <scheme val="minor"/>
    </font>
    <font>
      <sz val="11"/>
      <color rgb="FF06DCCC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23333"/>
        <bgColor indexed="64"/>
      </patternFill>
    </fill>
    <fill>
      <patternFill patternType="solid">
        <fgColor rgb="FFC2C2C2"/>
        <bgColor indexed="64"/>
      </patternFill>
    </fill>
    <fill>
      <patternFill patternType="solid">
        <fgColor rgb="FF007C7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48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3" fillId="2" borderId="0" xfId="0" applyNumberFormat="1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10" fillId="2" borderId="5" xfId="0" applyFont="1" applyFill="1" applyBorder="1"/>
    <xf numFmtId="0" fontId="0" fillId="0" borderId="10" xfId="0" applyBorder="1"/>
    <xf numFmtId="0" fontId="10" fillId="2" borderId="11" xfId="0" applyFont="1" applyFill="1" applyBorder="1"/>
    <xf numFmtId="0" fontId="10" fillId="0" borderId="0" xfId="0" applyFont="1"/>
    <xf numFmtId="0" fontId="10" fillId="2" borderId="0" xfId="0" applyFont="1" applyFill="1"/>
    <xf numFmtId="9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9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9" fontId="10" fillId="2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0" fillId="2" borderId="6" xfId="0" applyFont="1" applyFill="1" applyBorder="1"/>
    <xf numFmtId="0" fontId="0" fillId="3" borderId="1" xfId="0" applyFill="1" applyBorder="1"/>
    <xf numFmtId="0" fontId="0" fillId="3" borderId="10" xfId="0" applyFill="1" applyBorder="1"/>
    <xf numFmtId="9" fontId="0" fillId="3" borderId="10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0" xfId="0" applyFill="1"/>
    <xf numFmtId="9" fontId="0" fillId="3" borderId="0" xfId="0" applyNumberFormat="1" applyFill="1"/>
    <xf numFmtId="0" fontId="0" fillId="3" borderId="4" xfId="0" applyFill="1" applyBorder="1"/>
    <xf numFmtId="0" fontId="0" fillId="3" borderId="8" xfId="0" applyFill="1" applyBorder="1"/>
    <xf numFmtId="0" fontId="0" fillId="3" borderId="9" xfId="0" applyFill="1" applyBorder="1"/>
    <xf numFmtId="4" fontId="0" fillId="3" borderId="3" xfId="0" applyNumberFormat="1" applyFill="1" applyBorder="1"/>
    <xf numFmtId="0" fontId="12" fillId="2" borderId="0" xfId="1" applyFont="1" applyFill="1"/>
    <xf numFmtId="1" fontId="0" fillId="0" borderId="0" xfId="3" applyNumberFormat="1" applyFont="1"/>
    <xf numFmtId="0" fontId="0" fillId="0" borderId="0" xfId="3" applyNumberFormat="1" applyFont="1"/>
    <xf numFmtId="1" fontId="13" fillId="0" borderId="0" xfId="3" applyNumberFormat="1" applyFont="1" applyAlignment="1">
      <alignment horizontal="center" vertical="center"/>
    </xf>
    <xf numFmtId="0" fontId="13" fillId="0" borderId="0" xfId="3" applyNumberFormat="1" applyFont="1" applyAlignment="1">
      <alignment horizontal="center" vertical="center"/>
    </xf>
    <xf numFmtId="1" fontId="14" fillId="0" borderId="0" xfId="3" applyNumberFormat="1" applyFont="1" applyAlignment="1">
      <alignment horizontal="center" vertical="center" wrapText="1"/>
    </xf>
    <xf numFmtId="3" fontId="15" fillId="0" borderId="0" xfId="3" applyNumberFormat="1" applyFont="1" applyAlignment="1">
      <alignment horizontal="center" vertical="center" wrapText="1"/>
    </xf>
    <xf numFmtId="0" fontId="15" fillId="0" borderId="0" xfId="3" applyNumberFormat="1" applyFont="1" applyAlignment="1">
      <alignment horizontal="center" vertical="center" wrapText="1"/>
    </xf>
    <xf numFmtId="0" fontId="17" fillId="2" borderId="2" xfId="0" applyFont="1" applyFill="1" applyBorder="1"/>
    <xf numFmtId="0" fontId="17" fillId="2" borderId="4" xfId="0" applyFont="1" applyFill="1" applyBorder="1"/>
    <xf numFmtId="0" fontId="17" fillId="2" borderId="6" xfId="0" applyFont="1" applyFill="1" applyBorder="1"/>
    <xf numFmtId="44" fontId="0" fillId="0" borderId="0" xfId="3" applyFont="1" applyAlignment="1">
      <alignment horizontal="center"/>
    </xf>
    <xf numFmtId="44" fontId="13" fillId="0" borderId="0" xfId="3" applyFont="1" applyAlignment="1">
      <alignment horizontal="center" vertical="center"/>
    </xf>
    <xf numFmtId="44" fontId="15" fillId="0" borderId="0" xfId="3" applyFont="1" applyAlignment="1">
      <alignment horizontal="left" vertical="center" wrapText="1"/>
    </xf>
    <xf numFmtId="44" fontId="0" fillId="0" borderId="0" xfId="0" applyNumberFormat="1"/>
    <xf numFmtId="1" fontId="13" fillId="3" borderId="0" xfId="3" applyNumberFormat="1" applyFont="1" applyFill="1" applyAlignment="1">
      <alignment horizontal="center" vertical="center"/>
    </xf>
    <xf numFmtId="44" fontId="13" fillId="3" borderId="0" xfId="3" applyFont="1" applyFill="1" applyAlignment="1">
      <alignment horizontal="center" vertical="center"/>
    </xf>
    <xf numFmtId="3" fontId="13" fillId="3" borderId="0" xfId="3" applyNumberFormat="1" applyFont="1" applyFill="1" applyAlignment="1">
      <alignment horizontal="center" vertical="center"/>
    </xf>
    <xf numFmtId="0" fontId="13" fillId="3" borderId="0" xfId="3" applyNumberFormat="1" applyFont="1" applyFill="1" applyAlignment="1">
      <alignment horizontal="center" vertical="center"/>
    </xf>
    <xf numFmtId="1" fontId="18" fillId="2" borderId="0" xfId="3" applyNumberFormat="1" applyFont="1" applyFill="1" applyAlignment="1">
      <alignment horizontal="center" vertical="center"/>
    </xf>
    <xf numFmtId="44" fontId="18" fillId="2" borderId="0" xfId="3" applyFont="1" applyFill="1" applyAlignment="1">
      <alignment horizontal="center" vertical="center"/>
    </xf>
    <xf numFmtId="0" fontId="18" fillId="2" borderId="0" xfId="3" applyNumberFormat="1" applyFont="1" applyFill="1" applyAlignment="1">
      <alignment horizontal="center" vertical="center"/>
    </xf>
    <xf numFmtId="9" fontId="18" fillId="2" borderId="0" xfId="3" applyNumberFormat="1" applyFont="1" applyFill="1" applyAlignment="1">
      <alignment horizontal="center" vertical="center"/>
    </xf>
    <xf numFmtId="1" fontId="18" fillId="2" borderId="12" xfId="3" applyNumberFormat="1" applyFont="1" applyFill="1" applyBorder="1" applyAlignment="1">
      <alignment horizontal="center" vertical="center"/>
    </xf>
    <xf numFmtId="44" fontId="18" fillId="2" borderId="12" xfId="3" applyFont="1" applyFill="1" applyBorder="1" applyAlignment="1">
      <alignment horizontal="center" vertical="center"/>
    </xf>
    <xf numFmtId="0" fontId="18" fillId="2" borderId="12" xfId="3" applyNumberFormat="1" applyFont="1" applyFill="1" applyBorder="1" applyAlignment="1">
      <alignment horizontal="center" vertical="center"/>
    </xf>
    <xf numFmtId="0" fontId="18" fillId="2" borderId="13" xfId="3" applyNumberFormat="1" applyFont="1" applyFill="1" applyBorder="1" applyAlignment="1">
      <alignment horizontal="center" vertical="center"/>
    </xf>
    <xf numFmtId="3" fontId="18" fillId="2" borderId="12" xfId="3" applyNumberFormat="1" applyFont="1" applyFill="1" applyBorder="1" applyAlignment="1">
      <alignment horizontal="center" vertical="center"/>
    </xf>
    <xf numFmtId="10" fontId="18" fillId="2" borderId="12" xfId="3" applyNumberFormat="1" applyFont="1" applyFill="1" applyBorder="1" applyAlignment="1">
      <alignment horizontal="center" vertical="center"/>
    </xf>
    <xf numFmtId="0" fontId="0" fillId="0" borderId="14" xfId="0" applyBorder="1"/>
    <xf numFmtId="49" fontId="19" fillId="2" borderId="14" xfId="0" applyNumberFormat="1" applyFont="1" applyFill="1" applyBorder="1" applyAlignment="1">
      <alignment horizontal="center" vertical="center" wrapText="1"/>
    </xf>
    <xf numFmtId="2" fontId="19" fillId="2" borderId="14" xfId="2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49" fontId="20" fillId="2" borderId="14" xfId="0" applyNumberFormat="1" applyFont="1" applyFill="1" applyBorder="1" applyAlignment="1">
      <alignment horizontal="center" vertical="center" wrapText="1"/>
    </xf>
    <xf numFmtId="2" fontId="20" fillId="2" borderId="14" xfId="2" applyNumberFormat="1" applyFont="1" applyFill="1" applyBorder="1" applyAlignment="1">
      <alignment horizontal="center" vertical="center" wrapText="1"/>
    </xf>
    <xf numFmtId="0" fontId="19" fillId="2" borderId="14" xfId="2" applyNumberFormat="1" applyFont="1" applyFill="1" applyBorder="1" applyAlignment="1">
      <alignment horizontal="center" vertical="center" wrapText="1"/>
    </xf>
    <xf numFmtId="49" fontId="21" fillId="2" borderId="14" xfId="0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4" xfId="2" applyNumberFormat="1" applyFont="1" applyFill="1" applyBorder="1" applyAlignment="1">
      <alignment horizontal="center" vertical="center" wrapText="1"/>
    </xf>
    <xf numFmtId="2" fontId="19" fillId="2" borderId="14" xfId="0" applyNumberFormat="1" applyFont="1" applyFill="1" applyBorder="1" applyAlignment="1">
      <alignment horizontal="center" vertical="center" wrapText="1"/>
    </xf>
    <xf numFmtId="9" fontId="19" fillId="2" borderId="14" xfId="0" applyNumberFormat="1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2" fontId="16" fillId="0" borderId="14" xfId="2" applyNumberFormat="1" applyFont="1" applyBorder="1" applyAlignment="1">
      <alignment horizontal="center" vertical="center" wrapText="1"/>
    </xf>
    <xf numFmtId="0" fontId="22" fillId="0" borderId="0" xfId="3" applyNumberFormat="1" applyFont="1" applyAlignment="1">
      <alignment horizontal="center" vertical="center" wrapText="1"/>
    </xf>
    <xf numFmtId="4" fontId="15" fillId="0" borderId="0" xfId="3" applyNumberFormat="1" applyFont="1" applyAlignment="1">
      <alignment horizontal="center" vertical="center" wrapText="1"/>
    </xf>
    <xf numFmtId="49" fontId="19" fillId="0" borderId="14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2" fontId="19" fillId="0" borderId="14" xfId="2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49" fontId="19" fillId="4" borderId="14" xfId="0" applyNumberFormat="1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4" xfId="2" applyNumberFormat="1" applyFont="1" applyFill="1" applyBorder="1" applyAlignment="1">
      <alignment horizontal="center" vertical="center" wrapText="1"/>
    </xf>
    <xf numFmtId="4" fontId="13" fillId="3" borderId="0" xfId="3" applyNumberFormat="1" applyFont="1" applyFill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49" fontId="23" fillId="3" borderId="14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2" fontId="23" fillId="3" borderId="14" xfId="0" applyNumberFormat="1" applyFont="1" applyFill="1" applyBorder="1" applyAlignment="1">
      <alignment horizontal="center" vertical="center" wrapText="1"/>
    </xf>
    <xf numFmtId="2" fontId="23" fillId="3" borderId="14" xfId="4" applyNumberFormat="1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2" fontId="23" fillId="3" borderId="14" xfId="2" applyNumberFormat="1" applyFont="1" applyFill="1" applyBorder="1" applyAlignment="1">
      <alignment horizontal="center" vertical="center" wrapText="1"/>
    </xf>
    <xf numFmtId="2" fontId="23" fillId="3" borderId="14" xfId="3" applyNumberFormat="1" applyFont="1" applyFill="1" applyBorder="1" applyAlignment="1">
      <alignment horizontal="center" vertical="center" wrapText="1"/>
    </xf>
    <xf numFmtId="2" fontId="23" fillId="3" borderId="14" xfId="0" applyNumberFormat="1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/>
    </xf>
    <xf numFmtId="9" fontId="23" fillId="3" borderId="14" xfId="0" applyNumberFormat="1" applyFont="1" applyFill="1" applyBorder="1" applyAlignment="1">
      <alignment horizontal="center" vertical="center"/>
    </xf>
    <xf numFmtId="49" fontId="23" fillId="3" borderId="14" xfId="0" applyNumberFormat="1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 wrapText="1"/>
    </xf>
    <xf numFmtId="3" fontId="13" fillId="3" borderId="0" xfId="3" applyNumberFormat="1" applyFont="1" applyFill="1" applyAlignment="1">
      <alignment horizontal="right" vertical="center"/>
    </xf>
    <xf numFmtId="3" fontId="0" fillId="3" borderId="0" xfId="0" applyNumberFormat="1" applyFill="1"/>
    <xf numFmtId="0" fontId="25" fillId="2" borderId="0" xfId="0" applyFont="1" applyFill="1"/>
    <xf numFmtId="9" fontId="25" fillId="2" borderId="0" xfId="0" applyNumberFormat="1" applyFont="1" applyFill="1"/>
    <xf numFmtId="0" fontId="25" fillId="2" borderId="0" xfId="0" applyFont="1" applyFill="1" applyAlignment="1">
      <alignment horizontal="center"/>
    </xf>
    <xf numFmtId="9" fontId="25" fillId="2" borderId="0" xfId="0" applyNumberFormat="1" applyFont="1" applyFill="1" applyAlignment="1">
      <alignment horizontal="center"/>
    </xf>
    <xf numFmtId="0" fontId="24" fillId="0" borderId="0" xfId="0" applyFont="1"/>
    <xf numFmtId="3" fontId="28" fillId="0" borderId="0" xfId="3" applyNumberFormat="1" applyFont="1" applyAlignment="1">
      <alignment horizontal="center" vertical="center"/>
    </xf>
    <xf numFmtId="8" fontId="0" fillId="0" borderId="0" xfId="0" applyNumberFormat="1"/>
    <xf numFmtId="2" fontId="25" fillId="2" borderId="0" xfId="0" applyNumberFormat="1" applyFont="1" applyFill="1" applyAlignment="1">
      <alignment horizontal="right"/>
    </xf>
    <xf numFmtId="2" fontId="10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24" fillId="0" borderId="0" xfId="0" applyNumberFormat="1" applyFont="1" applyAlignment="1">
      <alignment horizontal="right"/>
    </xf>
    <xf numFmtId="2" fontId="2" fillId="3" borderId="0" xfId="0" applyNumberFormat="1" applyFont="1" applyFill="1" applyAlignment="1">
      <alignment horizontal="right"/>
    </xf>
    <xf numFmtId="164" fontId="0" fillId="3" borderId="0" xfId="0" applyNumberFormat="1" applyFill="1" applyAlignment="1">
      <alignment horizontal="right"/>
    </xf>
    <xf numFmtId="2" fontId="0" fillId="3" borderId="0" xfId="0" applyNumberFormat="1" applyFill="1" applyAlignment="1">
      <alignment horizontal="right"/>
    </xf>
    <xf numFmtId="49" fontId="25" fillId="2" borderId="0" xfId="0" applyNumberFormat="1" applyFont="1" applyFill="1" applyAlignment="1">
      <alignment horizontal="center"/>
    </xf>
    <xf numFmtId="165" fontId="0" fillId="3" borderId="0" xfId="0" applyNumberFormat="1" applyFill="1"/>
    <xf numFmtId="0" fontId="25" fillId="2" borderId="0" xfId="0" applyFont="1" applyFill="1" applyAlignment="1">
      <alignment horizontal="center" vertical="center"/>
    </xf>
    <xf numFmtId="2" fontId="25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/>
    <xf numFmtId="1" fontId="24" fillId="3" borderId="0" xfId="0" applyNumberFormat="1" applyFont="1" applyFill="1" applyAlignment="1">
      <alignment horizontal="right"/>
    </xf>
    <xf numFmtId="0" fontId="2" fillId="3" borderId="0" xfId="0" applyFont="1" applyFill="1"/>
    <xf numFmtId="0" fontId="29" fillId="3" borderId="0" xfId="0" applyFont="1" applyFill="1" applyAlignment="1">
      <alignment horizontal="center" vertical="center"/>
    </xf>
    <xf numFmtId="49" fontId="25" fillId="2" borderId="0" xfId="0" applyNumberFormat="1" applyFont="1" applyFill="1" applyAlignment="1">
      <alignment horizontal="center" vertical="center"/>
    </xf>
    <xf numFmtId="9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9" fontId="25" fillId="2" borderId="0" xfId="0" applyNumberFormat="1" applyFont="1" applyFill="1" applyAlignment="1">
      <alignment horizontal="center" vertical="center"/>
    </xf>
    <xf numFmtId="0" fontId="26" fillId="2" borderId="0" xfId="0" applyFont="1" applyFill="1"/>
    <xf numFmtId="9" fontId="30" fillId="2" borderId="0" xfId="0" applyNumberFormat="1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right"/>
    </xf>
    <xf numFmtId="1" fontId="2" fillId="3" borderId="0" xfId="0" applyNumberFormat="1" applyFont="1" applyFill="1"/>
    <xf numFmtId="1" fontId="25" fillId="2" borderId="0" xfId="0" applyNumberFormat="1" applyFont="1" applyFill="1" applyAlignment="1">
      <alignment vertical="center"/>
    </xf>
    <xf numFmtId="1" fontId="25" fillId="2" borderId="0" xfId="0" applyNumberFormat="1" applyFont="1" applyFill="1" applyAlignment="1">
      <alignment horizontal="right" vertical="center"/>
    </xf>
    <xf numFmtId="0" fontId="25" fillId="2" borderId="0" xfId="0" applyFont="1" applyFill="1" applyAlignment="1">
      <alignment vertical="center" wrapText="1"/>
    </xf>
    <xf numFmtId="1" fontId="26" fillId="2" borderId="0" xfId="0" applyNumberFormat="1" applyFont="1" applyFill="1" applyAlignment="1">
      <alignment vertical="center"/>
    </xf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06DCCC"/>
      <color rgb="FF323333"/>
      <color rgb="FFC2C2C2"/>
      <color rgb="FF888888"/>
      <color rgb="FF007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800"/>
              <a:t>'Revenue in b', 'Overheads', 'Overheads %' by 'Year'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'Past Performance'!$D$1</c:f>
              <c:strCache>
                <c:ptCount val="1"/>
                <c:pt idx="0">
                  <c:v>Overheads 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hade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shade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'Past Performance'!$A$2:$A$10</c:f>
              <c:strCache>
                <c:ptCount val="9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2022</c:v>
                </c:pt>
                <c:pt idx="8">
                  <c:v>Total</c:v>
                </c:pt>
              </c:strCache>
            </c:strRef>
          </c:cat>
          <c:val>
            <c:numRef>
              <c:f>'Past Performance'!$D$2:$D$10</c:f>
              <c:numCache>
                <c:formatCode>0%</c:formatCode>
                <c:ptCount val="9"/>
                <c:pt idx="0">
                  <c:v>0.88080000000000003</c:v>
                </c:pt>
                <c:pt idx="1">
                  <c:v>0.96</c:v>
                </c:pt>
                <c:pt idx="2">
                  <c:v>0.52</c:v>
                </c:pt>
                <c:pt idx="3">
                  <c:v>0.8</c:v>
                </c:pt>
                <c:pt idx="4">
                  <c:v>0.76</c:v>
                </c:pt>
                <c:pt idx="5">
                  <c:v>0.75</c:v>
                </c:pt>
                <c:pt idx="6">
                  <c:v>0.77</c:v>
                </c:pt>
                <c:pt idx="7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4-49F0-ADB3-32DF6DB91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5436911"/>
        <c:axId val="1555439791"/>
      </c:barChart>
      <c:lineChart>
        <c:grouping val="standard"/>
        <c:varyColors val="0"/>
        <c:ser>
          <c:idx val="1"/>
          <c:order val="1"/>
          <c:tx>
            <c:strRef>
              <c:f>'Past Performance'!$B$1</c:f>
              <c:strCache>
                <c:ptCount val="1"/>
                <c:pt idx="0">
                  <c:v>Revenue in b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'Past Performance'!$A$2:$A$10</c:f>
              <c:strCache>
                <c:ptCount val="9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2022</c:v>
                </c:pt>
                <c:pt idx="8">
                  <c:v>Total</c:v>
                </c:pt>
              </c:strCache>
            </c:strRef>
          </c:cat>
          <c:val>
            <c:numRef>
              <c:f>'Past Performance'!$B$2:$B$10</c:f>
              <c:numCache>
                <c:formatCode>General</c:formatCode>
                <c:ptCount val="9"/>
                <c:pt idx="0">
                  <c:v>0.12</c:v>
                </c:pt>
                <c:pt idx="1">
                  <c:v>0.45</c:v>
                </c:pt>
                <c:pt idx="2">
                  <c:v>1.2</c:v>
                </c:pt>
                <c:pt idx="3">
                  <c:v>4.8</c:v>
                </c:pt>
                <c:pt idx="4">
                  <c:v>12.5</c:v>
                </c:pt>
                <c:pt idx="5">
                  <c:v>28</c:v>
                </c:pt>
                <c:pt idx="6">
                  <c:v>45</c:v>
                </c:pt>
                <c:pt idx="7">
                  <c:v>61</c:v>
                </c:pt>
                <c:pt idx="8">
                  <c:v>153.07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4-49F0-ADB3-32DF6DB91CC7}"/>
            </c:ext>
          </c:extLst>
        </c:ser>
        <c:ser>
          <c:idx val="2"/>
          <c:order val="2"/>
          <c:tx>
            <c:strRef>
              <c:f>'Past Performance'!$C$1</c:f>
              <c:strCache>
                <c:ptCount val="1"/>
                <c:pt idx="0">
                  <c:v>Overheads</c:v>
                </c:pt>
              </c:strCache>
            </c:strRef>
          </c:tx>
          <c:spPr>
            <a:ln w="34925" cap="rnd">
              <a:solidFill>
                <a:schemeClr val="accent1">
                  <a:tint val="6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'Past Performance'!$A$2:$A$10</c:f>
              <c:strCache>
                <c:ptCount val="9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  <c:pt idx="7">
                  <c:v>2022</c:v>
                </c:pt>
                <c:pt idx="8">
                  <c:v>Total</c:v>
                </c:pt>
              </c:strCache>
            </c:strRef>
          </c:cat>
          <c:val>
            <c:numRef>
              <c:f>'Past Performance'!$C$2:$C$10</c:f>
              <c:numCache>
                <c:formatCode>General</c:formatCode>
                <c:ptCount val="9"/>
                <c:pt idx="0">
                  <c:v>0.1057</c:v>
                </c:pt>
                <c:pt idx="1">
                  <c:v>0.43569999999999998</c:v>
                </c:pt>
                <c:pt idx="2">
                  <c:v>0.62860000000000005</c:v>
                </c:pt>
                <c:pt idx="3">
                  <c:v>3.8714</c:v>
                </c:pt>
                <c:pt idx="4">
                  <c:v>9.5</c:v>
                </c:pt>
                <c:pt idx="5">
                  <c:v>21.14</c:v>
                </c:pt>
                <c:pt idx="6">
                  <c:v>34.71</c:v>
                </c:pt>
                <c:pt idx="7">
                  <c:v>46.71</c:v>
                </c:pt>
                <c:pt idx="8">
                  <c:v>117.10140000000001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4-49F0-ADB3-32DF6DB91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3427439"/>
        <c:axId val="2033427919"/>
      </c:lineChart>
      <c:catAx>
        <c:axId val="20334274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27919"/>
        <c:crosses val="autoZero"/>
        <c:auto val="1"/>
        <c:lblAlgn val="ctr"/>
        <c:lblOffset val="100"/>
        <c:noMultiLvlLbl val="0"/>
      </c:catAx>
      <c:valAx>
        <c:axId val="203342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27439"/>
        <c:crosses val="autoZero"/>
        <c:crossBetween val="between"/>
      </c:valAx>
      <c:valAx>
        <c:axId val="15554397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Overheads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5436911"/>
        <c:crosses val="max"/>
        <c:crossBetween val="between"/>
      </c:valAx>
      <c:catAx>
        <c:axId val="15554369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54397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323333"/>
    </a:soli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'Valuation (in Millions)'</a:t>
            </a:r>
          </a:p>
        </c:rich>
      </c:tx>
      <c:layout>
        <c:manualLayout>
          <c:xMode val="edge"/>
          <c:yMode val="edge"/>
          <c:x val="0.2180769172218867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'Past Performance'!$S$1</c:f>
              <c:strCache>
                <c:ptCount val="1"/>
                <c:pt idx="0">
                  <c:v>Valuation (in Millions)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A-4B84-99AB-7CEAA670849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18A-4B84-99AB-7CEAA6708490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18A-4B84-99AB-7CEAA6708490}"/>
              </c:ext>
            </c:extLst>
          </c:dPt>
          <c:cat>
            <c:strRef>
              <c:f>'Past Performance'!$R$2:$R$4</c:f>
              <c:strCache>
                <c:ptCount val="3"/>
                <c:pt idx="0">
                  <c:v>DCF</c:v>
                </c:pt>
                <c:pt idx="1">
                  <c:v>CCV</c:v>
                </c:pt>
                <c:pt idx="2">
                  <c:v>PTV</c:v>
                </c:pt>
              </c:strCache>
            </c:strRef>
          </c:cat>
          <c:val>
            <c:numRef>
              <c:f>'Past Performance'!$S$2:$S$4</c:f>
              <c:numCache>
                <c:formatCode>General</c:formatCode>
                <c:ptCount val="3"/>
                <c:pt idx="0">
                  <c:v>154.69999999999999</c:v>
                </c:pt>
                <c:pt idx="1">
                  <c:v>154</c:v>
                </c:pt>
                <c:pt idx="2">
                  <c:v>164.9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4-41BD-97E4-369E9DD60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'Customers Acquired (in M)', 'Spend to acquire customers (in M)', 'CAC' by 'No of Offline Meetings (in M)'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'Past Performance'!$O$1</c:f>
              <c:strCache>
                <c:ptCount val="1"/>
                <c:pt idx="0">
                  <c:v>Spend to acquire customers (in M)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'Past Performance'!$M$2:$M$23</c:f>
              <c:numCache>
                <c:formatCode>General</c:formatCode>
                <c:ptCount val="22"/>
                <c:pt idx="0">
                  <c:v>6000</c:v>
                </c:pt>
                <c:pt idx="1">
                  <c:v>6200</c:v>
                </c:pt>
                <c:pt idx="2">
                  <c:v>6500</c:v>
                </c:pt>
                <c:pt idx="3">
                  <c:v>6800</c:v>
                </c:pt>
                <c:pt idx="4">
                  <c:v>7000</c:v>
                </c:pt>
                <c:pt idx="5">
                  <c:v>7200</c:v>
                </c:pt>
                <c:pt idx="6">
                  <c:v>7400</c:v>
                </c:pt>
                <c:pt idx="7">
                  <c:v>7600</c:v>
                </c:pt>
                <c:pt idx="8">
                  <c:v>7800</c:v>
                </c:pt>
                <c:pt idx="9">
                  <c:v>8000</c:v>
                </c:pt>
                <c:pt idx="10">
                  <c:v>8200</c:v>
                </c:pt>
                <c:pt idx="11">
                  <c:v>8400</c:v>
                </c:pt>
                <c:pt idx="12">
                  <c:v>8600</c:v>
                </c:pt>
                <c:pt idx="13">
                  <c:v>8800</c:v>
                </c:pt>
                <c:pt idx="14">
                  <c:v>9000</c:v>
                </c:pt>
                <c:pt idx="15">
                  <c:v>9200</c:v>
                </c:pt>
                <c:pt idx="16">
                  <c:v>9400</c:v>
                </c:pt>
                <c:pt idx="17">
                  <c:v>9600</c:v>
                </c:pt>
                <c:pt idx="18">
                  <c:v>9800</c:v>
                </c:pt>
                <c:pt idx="19" formatCode="#,##0.00">
                  <c:v>10000</c:v>
                </c:pt>
                <c:pt idx="20" formatCode="#,##0.00">
                  <c:v>10200</c:v>
                </c:pt>
                <c:pt idx="21">
                  <c:v>171700</c:v>
                </c:pt>
              </c:numCache>
            </c:numRef>
          </c:cat>
          <c:val>
            <c:numRef>
              <c:f>'Past Performance'!$O$2:$O$23</c:f>
              <c:numCache>
                <c:formatCode>General</c:formatCode>
                <c:ptCount val="22"/>
                <c:pt idx="0">
                  <c:v>3.0099999999999998E-2</c:v>
                </c:pt>
                <c:pt idx="1">
                  <c:v>6.0199999999999997E-2</c:v>
                </c:pt>
                <c:pt idx="2">
                  <c:v>9.0399999999999994E-2</c:v>
                </c:pt>
                <c:pt idx="3">
                  <c:v>0.1205</c:v>
                </c:pt>
                <c:pt idx="4">
                  <c:v>0.14460000000000001</c:v>
                </c:pt>
                <c:pt idx="5">
                  <c:v>0.1807</c:v>
                </c:pt>
                <c:pt idx="6">
                  <c:v>0.20480000000000001</c:v>
                </c:pt>
                <c:pt idx="7">
                  <c:v>0.22889999999999999</c:v>
                </c:pt>
                <c:pt idx="8">
                  <c:v>0.25309999999999999</c:v>
                </c:pt>
                <c:pt idx="9">
                  <c:v>0.27710000000000001</c:v>
                </c:pt>
                <c:pt idx="10">
                  <c:v>0.30120000000000002</c:v>
                </c:pt>
                <c:pt idx="11">
                  <c:v>0.32529999999999998</c:v>
                </c:pt>
                <c:pt idx="12">
                  <c:v>0.34939999999999999</c:v>
                </c:pt>
                <c:pt idx="13">
                  <c:v>0.3735</c:v>
                </c:pt>
                <c:pt idx="14">
                  <c:v>0.39760000000000001</c:v>
                </c:pt>
                <c:pt idx="15">
                  <c:v>0.42170000000000002</c:v>
                </c:pt>
                <c:pt idx="16">
                  <c:v>0.44579999999999997</c:v>
                </c:pt>
                <c:pt idx="17">
                  <c:v>0.46989999999999998</c:v>
                </c:pt>
                <c:pt idx="18">
                  <c:v>0.49409999999999998</c:v>
                </c:pt>
                <c:pt idx="19">
                  <c:v>0.5181</c:v>
                </c:pt>
                <c:pt idx="20">
                  <c:v>0.53210000000000002</c:v>
                </c:pt>
                <c:pt idx="21">
                  <c:v>6.219100000000001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2-4097-AC08-CFC16D39DE54}"/>
            </c:ext>
          </c:extLst>
        </c:ser>
        <c:ser>
          <c:idx val="1"/>
          <c:order val="1"/>
          <c:tx>
            <c:strRef>
              <c:f>'Past Performance'!$P$1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'Past Performance'!$M$2:$M$23</c:f>
              <c:numCache>
                <c:formatCode>General</c:formatCode>
                <c:ptCount val="22"/>
                <c:pt idx="0">
                  <c:v>6000</c:v>
                </c:pt>
                <c:pt idx="1">
                  <c:v>6200</c:v>
                </c:pt>
                <c:pt idx="2">
                  <c:v>6500</c:v>
                </c:pt>
                <c:pt idx="3">
                  <c:v>6800</c:v>
                </c:pt>
                <c:pt idx="4">
                  <c:v>7000</c:v>
                </c:pt>
                <c:pt idx="5">
                  <c:v>7200</c:v>
                </c:pt>
                <c:pt idx="6">
                  <c:v>7400</c:v>
                </c:pt>
                <c:pt idx="7">
                  <c:v>7600</c:v>
                </c:pt>
                <c:pt idx="8">
                  <c:v>7800</c:v>
                </c:pt>
                <c:pt idx="9">
                  <c:v>8000</c:v>
                </c:pt>
                <c:pt idx="10">
                  <c:v>8200</c:v>
                </c:pt>
                <c:pt idx="11">
                  <c:v>8400</c:v>
                </c:pt>
                <c:pt idx="12">
                  <c:v>8600</c:v>
                </c:pt>
                <c:pt idx="13">
                  <c:v>8800</c:v>
                </c:pt>
                <c:pt idx="14">
                  <c:v>9000</c:v>
                </c:pt>
                <c:pt idx="15">
                  <c:v>9200</c:v>
                </c:pt>
                <c:pt idx="16">
                  <c:v>9400</c:v>
                </c:pt>
                <c:pt idx="17">
                  <c:v>9600</c:v>
                </c:pt>
                <c:pt idx="18">
                  <c:v>9800</c:v>
                </c:pt>
                <c:pt idx="19" formatCode="#,##0.00">
                  <c:v>10000</c:v>
                </c:pt>
                <c:pt idx="20" formatCode="#,##0.00">
                  <c:v>10200</c:v>
                </c:pt>
                <c:pt idx="21">
                  <c:v>171700</c:v>
                </c:pt>
              </c:numCache>
            </c:numRef>
          </c:cat>
          <c:val>
            <c:numRef>
              <c:f>'Past Performance'!$P$2:$P$23</c:f>
              <c:numCache>
                <c:formatCode>General</c:formatCode>
                <c:ptCount val="22"/>
                <c:pt idx="0">
                  <c:v>3.01</c:v>
                </c:pt>
                <c:pt idx="1">
                  <c:v>2.74</c:v>
                </c:pt>
                <c:pt idx="2">
                  <c:v>2.91</c:v>
                </c:pt>
                <c:pt idx="3">
                  <c:v>3.01</c:v>
                </c:pt>
                <c:pt idx="4">
                  <c:v>3.01</c:v>
                </c:pt>
                <c:pt idx="5">
                  <c:v>3.28</c:v>
                </c:pt>
                <c:pt idx="6">
                  <c:v>3.36</c:v>
                </c:pt>
                <c:pt idx="7">
                  <c:v>3.37</c:v>
                </c:pt>
                <c:pt idx="8">
                  <c:v>3.42</c:v>
                </c:pt>
                <c:pt idx="9">
                  <c:v>3.46</c:v>
                </c:pt>
                <c:pt idx="10">
                  <c:v>3.54</c:v>
                </c:pt>
                <c:pt idx="11">
                  <c:v>3.61</c:v>
                </c:pt>
                <c:pt idx="12">
                  <c:v>3.72</c:v>
                </c:pt>
                <c:pt idx="13">
                  <c:v>3.81</c:v>
                </c:pt>
                <c:pt idx="14">
                  <c:v>3.9</c:v>
                </c:pt>
                <c:pt idx="15">
                  <c:v>4.0199999999999996</c:v>
                </c:pt>
                <c:pt idx="16">
                  <c:v>4.13</c:v>
                </c:pt>
                <c:pt idx="17">
                  <c:v>4.2699999999999996</c:v>
                </c:pt>
                <c:pt idx="18">
                  <c:v>4.41</c:v>
                </c:pt>
                <c:pt idx="19">
                  <c:v>4.51</c:v>
                </c:pt>
                <c:pt idx="20">
                  <c:v>4.71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2-4097-AC08-CFC16D39D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2064204735"/>
        <c:axId val="2064201375"/>
      </c:barChart>
      <c:lineChart>
        <c:grouping val="standard"/>
        <c:varyColors val="0"/>
        <c:ser>
          <c:idx val="2"/>
          <c:order val="2"/>
          <c:tx>
            <c:strRef>
              <c:f>'Past Performance'!$N$1</c:f>
              <c:strCache>
                <c:ptCount val="1"/>
                <c:pt idx="0">
                  <c:v>Customers Acquired (in M)</c:v>
                </c:pt>
              </c:strCache>
            </c:strRef>
          </c:tx>
          <c:spPr>
            <a:ln w="28575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'Past Performance'!$M$2:$M$23</c:f>
              <c:numCache>
                <c:formatCode>General</c:formatCode>
                <c:ptCount val="22"/>
                <c:pt idx="0">
                  <c:v>6000</c:v>
                </c:pt>
                <c:pt idx="1">
                  <c:v>6200</c:v>
                </c:pt>
                <c:pt idx="2">
                  <c:v>6500</c:v>
                </c:pt>
                <c:pt idx="3">
                  <c:v>6800</c:v>
                </c:pt>
                <c:pt idx="4">
                  <c:v>7000</c:v>
                </c:pt>
                <c:pt idx="5">
                  <c:v>7200</c:v>
                </c:pt>
                <c:pt idx="6">
                  <c:v>7400</c:v>
                </c:pt>
                <c:pt idx="7">
                  <c:v>7600</c:v>
                </c:pt>
                <c:pt idx="8">
                  <c:v>7800</c:v>
                </c:pt>
                <c:pt idx="9">
                  <c:v>8000</c:v>
                </c:pt>
                <c:pt idx="10">
                  <c:v>8200</c:v>
                </c:pt>
                <c:pt idx="11">
                  <c:v>8400</c:v>
                </c:pt>
                <c:pt idx="12">
                  <c:v>8600</c:v>
                </c:pt>
                <c:pt idx="13">
                  <c:v>8800</c:v>
                </c:pt>
                <c:pt idx="14">
                  <c:v>9000</c:v>
                </c:pt>
                <c:pt idx="15">
                  <c:v>9200</c:v>
                </c:pt>
                <c:pt idx="16">
                  <c:v>9400</c:v>
                </c:pt>
                <c:pt idx="17">
                  <c:v>9600</c:v>
                </c:pt>
                <c:pt idx="18">
                  <c:v>9800</c:v>
                </c:pt>
                <c:pt idx="19" formatCode="#,##0.00">
                  <c:v>10000</c:v>
                </c:pt>
                <c:pt idx="20" formatCode="#,##0.00">
                  <c:v>10200</c:v>
                </c:pt>
                <c:pt idx="21">
                  <c:v>171700</c:v>
                </c:pt>
              </c:numCache>
            </c:numRef>
          </c:cat>
          <c:val>
            <c:numRef>
              <c:f>'Past Performance'!$N$2:$N$23</c:f>
              <c:numCache>
                <c:formatCode>General</c:formatCode>
                <c:ptCount val="22"/>
                <c:pt idx="0">
                  <c:v>1000</c:v>
                </c:pt>
                <c:pt idx="1">
                  <c:v>2200</c:v>
                </c:pt>
                <c:pt idx="2">
                  <c:v>3100</c:v>
                </c:pt>
                <c:pt idx="3">
                  <c:v>4000</c:v>
                </c:pt>
                <c:pt idx="4">
                  <c:v>4800</c:v>
                </c:pt>
                <c:pt idx="5">
                  <c:v>5500</c:v>
                </c:pt>
                <c:pt idx="6">
                  <c:v>6100</c:v>
                </c:pt>
                <c:pt idx="7">
                  <c:v>6800</c:v>
                </c:pt>
                <c:pt idx="8">
                  <c:v>7400</c:v>
                </c:pt>
                <c:pt idx="9">
                  <c:v>8000</c:v>
                </c:pt>
                <c:pt idx="10">
                  <c:v>8500</c:v>
                </c:pt>
                <c:pt idx="11">
                  <c:v>9000</c:v>
                </c:pt>
                <c:pt idx="12">
                  <c:v>9400</c:v>
                </c:pt>
                <c:pt idx="13">
                  <c:v>9800</c:v>
                </c:pt>
                <c:pt idx="14">
                  <c:v>10200</c:v>
                </c:pt>
                <c:pt idx="15">
                  <c:v>10500</c:v>
                </c:pt>
                <c:pt idx="16">
                  <c:v>10800</c:v>
                </c:pt>
                <c:pt idx="17">
                  <c:v>11000</c:v>
                </c:pt>
                <c:pt idx="18">
                  <c:v>11200</c:v>
                </c:pt>
                <c:pt idx="19">
                  <c:v>11500</c:v>
                </c:pt>
                <c:pt idx="20">
                  <c:v>12000</c:v>
                </c:pt>
                <c:pt idx="21">
                  <c:v>162800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2-4097-AC08-CFC16D39D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193215"/>
        <c:axId val="2064198975"/>
      </c:lineChart>
      <c:catAx>
        <c:axId val="2064193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700"/>
                  <a:t>No of Offline Meetings (in 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4198975"/>
        <c:crosses val="autoZero"/>
        <c:auto val="1"/>
        <c:lblAlgn val="ctr"/>
        <c:lblOffset val="100"/>
        <c:noMultiLvlLbl val="0"/>
      </c:catAx>
      <c:valAx>
        <c:axId val="2064198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700"/>
                  <a:t>Customers Acquired (in 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4193215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206420137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4204735"/>
        <c:crosses val="max"/>
        <c:crossBetween val="between"/>
      </c:valAx>
      <c:catAx>
        <c:axId val="20642047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4201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'Customers Acquired (in M)', 'Spend to acquire customers (in M)', 'CAC' by 'No of Offline Meetings (in M)'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'Past Performance'!$O$1</c:f>
              <c:strCache>
                <c:ptCount val="1"/>
                <c:pt idx="0">
                  <c:v>Spend to acquire customers (in M)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hade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shade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'Past Performance'!$M$2:$M$23</c:f>
              <c:numCache>
                <c:formatCode>General</c:formatCode>
                <c:ptCount val="22"/>
                <c:pt idx="0">
                  <c:v>6000</c:v>
                </c:pt>
                <c:pt idx="1">
                  <c:v>6200</c:v>
                </c:pt>
                <c:pt idx="2">
                  <c:v>6500</c:v>
                </c:pt>
                <c:pt idx="3">
                  <c:v>6800</c:v>
                </c:pt>
                <c:pt idx="4">
                  <c:v>7000</c:v>
                </c:pt>
                <c:pt idx="5">
                  <c:v>7200</c:v>
                </c:pt>
                <c:pt idx="6">
                  <c:v>7400</c:v>
                </c:pt>
                <c:pt idx="7">
                  <c:v>7600</c:v>
                </c:pt>
                <c:pt idx="8">
                  <c:v>7800</c:v>
                </c:pt>
                <c:pt idx="9">
                  <c:v>8000</c:v>
                </c:pt>
                <c:pt idx="10">
                  <c:v>8200</c:v>
                </c:pt>
                <c:pt idx="11">
                  <c:v>8400</c:v>
                </c:pt>
                <c:pt idx="12">
                  <c:v>8600</c:v>
                </c:pt>
                <c:pt idx="13">
                  <c:v>8800</c:v>
                </c:pt>
                <c:pt idx="14">
                  <c:v>9000</c:v>
                </c:pt>
                <c:pt idx="15">
                  <c:v>9200</c:v>
                </c:pt>
                <c:pt idx="16">
                  <c:v>9400</c:v>
                </c:pt>
                <c:pt idx="17">
                  <c:v>9600</c:v>
                </c:pt>
                <c:pt idx="18">
                  <c:v>9800</c:v>
                </c:pt>
                <c:pt idx="19" formatCode="#,##0.00">
                  <c:v>10000</c:v>
                </c:pt>
                <c:pt idx="20" formatCode="#,##0.00">
                  <c:v>10200</c:v>
                </c:pt>
                <c:pt idx="21">
                  <c:v>171700</c:v>
                </c:pt>
              </c:numCache>
            </c:numRef>
          </c:cat>
          <c:val>
            <c:numRef>
              <c:f>'Past Performance'!$O$2:$O$23</c:f>
              <c:numCache>
                <c:formatCode>General</c:formatCode>
                <c:ptCount val="22"/>
                <c:pt idx="0">
                  <c:v>3.0099999999999998E-2</c:v>
                </c:pt>
                <c:pt idx="1">
                  <c:v>6.0199999999999997E-2</c:v>
                </c:pt>
                <c:pt idx="2">
                  <c:v>9.0399999999999994E-2</c:v>
                </c:pt>
                <c:pt idx="3">
                  <c:v>0.1205</c:v>
                </c:pt>
                <c:pt idx="4">
                  <c:v>0.14460000000000001</c:v>
                </c:pt>
                <c:pt idx="5">
                  <c:v>0.1807</c:v>
                </c:pt>
                <c:pt idx="6">
                  <c:v>0.20480000000000001</c:v>
                </c:pt>
                <c:pt idx="7">
                  <c:v>0.22889999999999999</c:v>
                </c:pt>
                <c:pt idx="8">
                  <c:v>0.25309999999999999</c:v>
                </c:pt>
                <c:pt idx="9">
                  <c:v>0.27710000000000001</c:v>
                </c:pt>
                <c:pt idx="10">
                  <c:v>0.30120000000000002</c:v>
                </c:pt>
                <c:pt idx="11">
                  <c:v>0.32529999999999998</c:v>
                </c:pt>
                <c:pt idx="12">
                  <c:v>0.34939999999999999</c:v>
                </c:pt>
                <c:pt idx="13">
                  <c:v>0.3735</c:v>
                </c:pt>
                <c:pt idx="14">
                  <c:v>0.39760000000000001</c:v>
                </c:pt>
                <c:pt idx="15">
                  <c:v>0.42170000000000002</c:v>
                </c:pt>
                <c:pt idx="16">
                  <c:v>0.44579999999999997</c:v>
                </c:pt>
                <c:pt idx="17">
                  <c:v>0.46989999999999998</c:v>
                </c:pt>
                <c:pt idx="18">
                  <c:v>0.49409999999999998</c:v>
                </c:pt>
                <c:pt idx="19">
                  <c:v>0.5181</c:v>
                </c:pt>
                <c:pt idx="20">
                  <c:v>0.53210000000000002</c:v>
                </c:pt>
                <c:pt idx="21">
                  <c:v>6.219100000000001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9-4002-811D-0EA9B7E0B126}"/>
            </c:ext>
          </c:extLst>
        </c:ser>
        <c:ser>
          <c:idx val="1"/>
          <c:order val="1"/>
          <c:tx>
            <c:strRef>
              <c:f>'Past Performance'!$P$1</c:f>
              <c:strCache>
                <c:ptCount val="1"/>
                <c:pt idx="0">
                  <c:v>CAC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'Past Performance'!$M$2:$M$23</c:f>
              <c:numCache>
                <c:formatCode>General</c:formatCode>
                <c:ptCount val="22"/>
                <c:pt idx="0">
                  <c:v>6000</c:v>
                </c:pt>
                <c:pt idx="1">
                  <c:v>6200</c:v>
                </c:pt>
                <c:pt idx="2">
                  <c:v>6500</c:v>
                </c:pt>
                <c:pt idx="3">
                  <c:v>6800</c:v>
                </c:pt>
                <c:pt idx="4">
                  <c:v>7000</c:v>
                </c:pt>
                <c:pt idx="5">
                  <c:v>7200</c:v>
                </c:pt>
                <c:pt idx="6">
                  <c:v>7400</c:v>
                </c:pt>
                <c:pt idx="7">
                  <c:v>7600</c:v>
                </c:pt>
                <c:pt idx="8">
                  <c:v>7800</c:v>
                </c:pt>
                <c:pt idx="9">
                  <c:v>8000</c:v>
                </c:pt>
                <c:pt idx="10">
                  <c:v>8200</c:v>
                </c:pt>
                <c:pt idx="11">
                  <c:v>8400</c:v>
                </c:pt>
                <c:pt idx="12">
                  <c:v>8600</c:v>
                </c:pt>
                <c:pt idx="13">
                  <c:v>8800</c:v>
                </c:pt>
                <c:pt idx="14">
                  <c:v>9000</c:v>
                </c:pt>
                <c:pt idx="15">
                  <c:v>9200</c:v>
                </c:pt>
                <c:pt idx="16">
                  <c:v>9400</c:v>
                </c:pt>
                <c:pt idx="17">
                  <c:v>9600</c:v>
                </c:pt>
                <c:pt idx="18">
                  <c:v>9800</c:v>
                </c:pt>
                <c:pt idx="19" formatCode="#,##0.00">
                  <c:v>10000</c:v>
                </c:pt>
                <c:pt idx="20" formatCode="#,##0.00">
                  <c:v>10200</c:v>
                </c:pt>
                <c:pt idx="21">
                  <c:v>171700</c:v>
                </c:pt>
              </c:numCache>
            </c:numRef>
          </c:cat>
          <c:val>
            <c:numRef>
              <c:f>'Past Performance'!$P$2:$P$23</c:f>
              <c:numCache>
                <c:formatCode>General</c:formatCode>
                <c:ptCount val="22"/>
                <c:pt idx="0">
                  <c:v>3.01</c:v>
                </c:pt>
                <c:pt idx="1">
                  <c:v>2.74</c:v>
                </c:pt>
                <c:pt idx="2">
                  <c:v>2.91</c:v>
                </c:pt>
                <c:pt idx="3">
                  <c:v>3.01</c:v>
                </c:pt>
                <c:pt idx="4">
                  <c:v>3.01</c:v>
                </c:pt>
                <c:pt idx="5">
                  <c:v>3.28</c:v>
                </c:pt>
                <c:pt idx="6">
                  <c:v>3.36</c:v>
                </c:pt>
                <c:pt idx="7">
                  <c:v>3.37</c:v>
                </c:pt>
                <c:pt idx="8">
                  <c:v>3.42</c:v>
                </c:pt>
                <c:pt idx="9">
                  <c:v>3.46</c:v>
                </c:pt>
                <c:pt idx="10">
                  <c:v>3.54</c:v>
                </c:pt>
                <c:pt idx="11">
                  <c:v>3.61</c:v>
                </c:pt>
                <c:pt idx="12">
                  <c:v>3.72</c:v>
                </c:pt>
                <c:pt idx="13">
                  <c:v>3.81</c:v>
                </c:pt>
                <c:pt idx="14">
                  <c:v>3.9</c:v>
                </c:pt>
                <c:pt idx="15">
                  <c:v>4.0199999999999996</c:v>
                </c:pt>
                <c:pt idx="16">
                  <c:v>4.13</c:v>
                </c:pt>
                <c:pt idx="17">
                  <c:v>4.2699999999999996</c:v>
                </c:pt>
                <c:pt idx="18">
                  <c:v>4.41</c:v>
                </c:pt>
                <c:pt idx="19">
                  <c:v>4.51</c:v>
                </c:pt>
                <c:pt idx="20">
                  <c:v>4.71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39-4002-811D-0EA9B7E0B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2054717791"/>
        <c:axId val="2034553071"/>
      </c:barChart>
      <c:lineChart>
        <c:grouping val="standard"/>
        <c:varyColors val="0"/>
        <c:ser>
          <c:idx val="2"/>
          <c:order val="2"/>
          <c:tx>
            <c:strRef>
              <c:f>'Past Performance'!$N$1</c:f>
              <c:strCache>
                <c:ptCount val="1"/>
                <c:pt idx="0">
                  <c:v>Customers Acquired (in M)</c:v>
                </c:pt>
              </c:strCache>
            </c:strRef>
          </c:tx>
          <c:spPr>
            <a:ln w="34925" cap="rnd">
              <a:solidFill>
                <a:schemeClr val="accent1">
                  <a:tint val="6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'Past Performance'!$M$2:$M$23</c:f>
              <c:numCache>
                <c:formatCode>General</c:formatCode>
                <c:ptCount val="22"/>
                <c:pt idx="0">
                  <c:v>6000</c:v>
                </c:pt>
                <c:pt idx="1">
                  <c:v>6200</c:v>
                </c:pt>
                <c:pt idx="2">
                  <c:v>6500</c:v>
                </c:pt>
                <c:pt idx="3">
                  <c:v>6800</c:v>
                </c:pt>
                <c:pt idx="4">
                  <c:v>7000</c:v>
                </c:pt>
                <c:pt idx="5">
                  <c:v>7200</c:v>
                </c:pt>
                <c:pt idx="6">
                  <c:v>7400</c:v>
                </c:pt>
                <c:pt idx="7">
                  <c:v>7600</c:v>
                </c:pt>
                <c:pt idx="8">
                  <c:v>7800</c:v>
                </c:pt>
                <c:pt idx="9">
                  <c:v>8000</c:v>
                </c:pt>
                <c:pt idx="10">
                  <c:v>8200</c:v>
                </c:pt>
                <c:pt idx="11">
                  <c:v>8400</c:v>
                </c:pt>
                <c:pt idx="12">
                  <c:v>8600</c:v>
                </c:pt>
                <c:pt idx="13">
                  <c:v>8800</c:v>
                </c:pt>
                <c:pt idx="14">
                  <c:v>9000</c:v>
                </c:pt>
                <c:pt idx="15">
                  <c:v>9200</c:v>
                </c:pt>
                <c:pt idx="16">
                  <c:v>9400</c:v>
                </c:pt>
                <c:pt idx="17">
                  <c:v>9600</c:v>
                </c:pt>
                <c:pt idx="18">
                  <c:v>9800</c:v>
                </c:pt>
                <c:pt idx="19" formatCode="#,##0.00">
                  <c:v>10000</c:v>
                </c:pt>
                <c:pt idx="20" formatCode="#,##0.00">
                  <c:v>10200</c:v>
                </c:pt>
                <c:pt idx="21">
                  <c:v>171700</c:v>
                </c:pt>
              </c:numCache>
            </c:numRef>
          </c:cat>
          <c:val>
            <c:numRef>
              <c:f>'Past Performance'!$N$2:$N$23</c:f>
              <c:numCache>
                <c:formatCode>General</c:formatCode>
                <c:ptCount val="22"/>
                <c:pt idx="0">
                  <c:v>1000</c:v>
                </c:pt>
                <c:pt idx="1">
                  <c:v>2200</c:v>
                </c:pt>
                <c:pt idx="2">
                  <c:v>3100</c:v>
                </c:pt>
                <c:pt idx="3">
                  <c:v>4000</c:v>
                </c:pt>
                <c:pt idx="4">
                  <c:v>4800</c:v>
                </c:pt>
                <c:pt idx="5">
                  <c:v>5500</c:v>
                </c:pt>
                <c:pt idx="6">
                  <c:v>6100</c:v>
                </c:pt>
                <c:pt idx="7">
                  <c:v>6800</c:v>
                </c:pt>
                <c:pt idx="8">
                  <c:v>7400</c:v>
                </c:pt>
                <c:pt idx="9">
                  <c:v>8000</c:v>
                </c:pt>
                <c:pt idx="10">
                  <c:v>8500</c:v>
                </c:pt>
                <c:pt idx="11">
                  <c:v>9000</c:v>
                </c:pt>
                <c:pt idx="12">
                  <c:v>9400</c:v>
                </c:pt>
                <c:pt idx="13">
                  <c:v>9800</c:v>
                </c:pt>
                <c:pt idx="14">
                  <c:v>10200</c:v>
                </c:pt>
                <c:pt idx="15">
                  <c:v>10500</c:v>
                </c:pt>
                <c:pt idx="16">
                  <c:v>10800</c:v>
                </c:pt>
                <c:pt idx="17">
                  <c:v>11000</c:v>
                </c:pt>
                <c:pt idx="18">
                  <c:v>11200</c:v>
                </c:pt>
                <c:pt idx="19">
                  <c:v>11500</c:v>
                </c:pt>
                <c:pt idx="20">
                  <c:v>12000</c:v>
                </c:pt>
                <c:pt idx="21">
                  <c:v>162800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9-4002-811D-0EA9B7E0B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4719231"/>
        <c:axId val="2054726431"/>
      </c:lineChart>
      <c:catAx>
        <c:axId val="20547192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No of Offline Meetings (in 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4726431"/>
        <c:crosses val="autoZero"/>
        <c:auto val="1"/>
        <c:lblAlgn val="ctr"/>
        <c:lblOffset val="100"/>
        <c:noMultiLvlLbl val="0"/>
      </c:catAx>
      <c:valAx>
        <c:axId val="2054726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700"/>
                  <a:t>Customers Acquired (in 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471923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2034553071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4717791"/>
        <c:crosses val="max"/>
        <c:crossBetween val="between"/>
      </c:valAx>
      <c:catAx>
        <c:axId val="20547177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345530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'P1 - Revenue (in b)', 'P2 - Revenue (in b)', 'P3 - Revenue (in b)' by 'Year'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'Future Report'!$B$1</c:f>
              <c:strCache>
                <c:ptCount val="1"/>
                <c:pt idx="0">
                  <c:v>P1 - Revenue (in b)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'Future Report'!$A$2:$A$22</c:f>
              <c:strCache>
                <c:ptCount val="2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Total</c:v>
                </c:pt>
              </c:strCache>
            </c:strRef>
          </c:cat>
          <c:val>
            <c:numRef>
              <c:f>'Future Report'!$B$2:$B$22</c:f>
              <c:numCache>
                <c:formatCode>General</c:formatCode>
                <c:ptCount val="21"/>
                <c:pt idx="0">
                  <c:v>95</c:v>
                </c:pt>
                <c:pt idx="1">
                  <c:v>140</c:v>
                </c:pt>
                <c:pt idx="2">
                  <c:v>210</c:v>
                </c:pt>
                <c:pt idx="3">
                  <c:v>340</c:v>
                </c:pt>
                <c:pt idx="4">
                  <c:v>470</c:v>
                </c:pt>
                <c:pt idx="5">
                  <c:v>565</c:v>
                </c:pt>
                <c:pt idx="6">
                  <c:v>845</c:v>
                </c:pt>
                <c:pt idx="7">
                  <c:v>1015</c:v>
                </c:pt>
                <c:pt idx="8">
                  <c:v>1020</c:v>
                </c:pt>
                <c:pt idx="9">
                  <c:v>1025</c:v>
                </c:pt>
                <c:pt idx="10">
                  <c:v>1500</c:v>
                </c:pt>
                <c:pt idx="11">
                  <c:v>1800</c:v>
                </c:pt>
                <c:pt idx="12">
                  <c:v>3600</c:v>
                </c:pt>
                <c:pt idx="13">
                  <c:v>5000</c:v>
                </c:pt>
                <c:pt idx="14">
                  <c:v>6600</c:v>
                </c:pt>
                <c:pt idx="15">
                  <c:v>6600</c:v>
                </c:pt>
                <c:pt idx="16">
                  <c:v>9900</c:v>
                </c:pt>
                <c:pt idx="17">
                  <c:v>11880</c:v>
                </c:pt>
                <c:pt idx="18">
                  <c:v>12500</c:v>
                </c:pt>
                <c:pt idx="19">
                  <c:v>13400</c:v>
                </c:pt>
                <c:pt idx="20">
                  <c:v>78505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5-431D-9D85-6153DF4EA1EE}"/>
            </c:ext>
          </c:extLst>
        </c:ser>
        <c:ser>
          <c:idx val="1"/>
          <c:order val="1"/>
          <c:tx>
            <c:strRef>
              <c:f>'Future Report'!$C$1</c:f>
              <c:strCache>
                <c:ptCount val="1"/>
                <c:pt idx="0">
                  <c:v>P2 - Revenue (in b)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'Future Report'!$A$2:$A$22</c:f>
              <c:strCache>
                <c:ptCount val="2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Total</c:v>
                </c:pt>
              </c:strCache>
            </c:strRef>
          </c:cat>
          <c:val>
            <c:numRef>
              <c:f>'Future Report'!$C$2:$C$22</c:f>
              <c:numCache>
                <c:formatCode>General</c:formatCode>
                <c:ptCount val="21"/>
                <c:pt idx="0">
                  <c:v>90</c:v>
                </c:pt>
                <c:pt idx="1">
                  <c:v>135</c:v>
                </c:pt>
                <c:pt idx="2">
                  <c:v>200</c:v>
                </c:pt>
                <c:pt idx="3">
                  <c:v>330</c:v>
                </c:pt>
                <c:pt idx="4">
                  <c:v>460</c:v>
                </c:pt>
                <c:pt idx="5">
                  <c:v>550</c:v>
                </c:pt>
                <c:pt idx="6">
                  <c:v>830</c:v>
                </c:pt>
                <c:pt idx="7">
                  <c:v>1000</c:v>
                </c:pt>
                <c:pt idx="8">
                  <c:v>1005</c:v>
                </c:pt>
                <c:pt idx="9">
                  <c:v>1010</c:v>
                </c:pt>
                <c:pt idx="10">
                  <c:v>1500</c:v>
                </c:pt>
                <c:pt idx="11">
                  <c:v>1800</c:v>
                </c:pt>
                <c:pt idx="12">
                  <c:v>3600</c:v>
                </c:pt>
                <c:pt idx="13">
                  <c:v>5000</c:v>
                </c:pt>
                <c:pt idx="14">
                  <c:v>6600</c:v>
                </c:pt>
                <c:pt idx="15">
                  <c:v>6600</c:v>
                </c:pt>
                <c:pt idx="16">
                  <c:v>9900</c:v>
                </c:pt>
                <c:pt idx="17">
                  <c:v>11880</c:v>
                </c:pt>
                <c:pt idx="18">
                  <c:v>12500</c:v>
                </c:pt>
                <c:pt idx="19">
                  <c:v>13400</c:v>
                </c:pt>
                <c:pt idx="20">
                  <c:v>78390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F5-431D-9D85-6153DF4EA1EE}"/>
            </c:ext>
          </c:extLst>
        </c:ser>
        <c:ser>
          <c:idx val="2"/>
          <c:order val="2"/>
          <c:tx>
            <c:strRef>
              <c:f>'Future Report'!$D$1</c:f>
              <c:strCache>
                <c:ptCount val="1"/>
                <c:pt idx="0">
                  <c:v>P3 - Revenue (in b)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'Future Report'!$A$2:$A$22</c:f>
              <c:strCache>
                <c:ptCount val="2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Total</c:v>
                </c:pt>
              </c:strCache>
            </c:strRef>
          </c:cat>
          <c:val>
            <c:numRef>
              <c:f>'Future Report'!$D$2:$D$22</c:f>
              <c:numCache>
                <c:formatCode>General</c:formatCode>
                <c:ptCount val="21"/>
                <c:pt idx="0">
                  <c:v>90</c:v>
                </c:pt>
                <c:pt idx="1">
                  <c:v>136</c:v>
                </c:pt>
                <c:pt idx="2">
                  <c:v>207</c:v>
                </c:pt>
                <c:pt idx="3">
                  <c:v>329</c:v>
                </c:pt>
                <c:pt idx="4">
                  <c:v>459</c:v>
                </c:pt>
                <c:pt idx="5">
                  <c:v>553</c:v>
                </c:pt>
                <c:pt idx="6">
                  <c:v>826</c:v>
                </c:pt>
                <c:pt idx="7">
                  <c:v>986</c:v>
                </c:pt>
                <c:pt idx="8">
                  <c:v>985</c:v>
                </c:pt>
                <c:pt idx="9">
                  <c:v>985</c:v>
                </c:pt>
                <c:pt idx="10">
                  <c:v>1503</c:v>
                </c:pt>
                <c:pt idx="11">
                  <c:v>1802</c:v>
                </c:pt>
                <c:pt idx="12">
                  <c:v>3605</c:v>
                </c:pt>
                <c:pt idx="13">
                  <c:v>5000</c:v>
                </c:pt>
                <c:pt idx="14">
                  <c:v>6600</c:v>
                </c:pt>
                <c:pt idx="15">
                  <c:v>6600</c:v>
                </c:pt>
                <c:pt idx="16">
                  <c:v>9900</c:v>
                </c:pt>
                <c:pt idx="17">
                  <c:v>11880</c:v>
                </c:pt>
                <c:pt idx="18">
                  <c:v>12500</c:v>
                </c:pt>
                <c:pt idx="19">
                  <c:v>13300</c:v>
                </c:pt>
                <c:pt idx="20">
                  <c:v>78246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F5-431D-9D85-6153DF4EA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2040060367"/>
        <c:axId val="2040055087"/>
      </c:barChart>
      <c:catAx>
        <c:axId val="204006036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055087"/>
        <c:crosses val="autoZero"/>
        <c:auto val="1"/>
        <c:lblAlgn val="ctr"/>
        <c:lblOffset val="100"/>
        <c:noMultiLvlLbl val="0"/>
      </c:catAx>
      <c:valAx>
        <c:axId val="204005508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060367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182065</xdr:rowOff>
    </xdr:from>
    <xdr:to>
      <xdr:col>5</xdr:col>
      <xdr:colOff>996078</xdr:colOff>
      <xdr:row>25</xdr:row>
      <xdr:rowOff>179825</xdr:rowOff>
    </xdr:to>
    <xdr:graphicFrame macro="">
      <xdr:nvGraphicFramePr>
        <xdr:cNvPr id="2" name="Chart 1" descr="Chart type: Line, Clustered Column. 'Revenue in b', 'Overheads', 'Overheads %' by 'Year'&#10;&#10;Description automatically generated">
          <a:extLst>
            <a:ext uri="{FF2B5EF4-FFF2-40B4-BE49-F238E27FC236}">
              <a16:creationId xmlns:a16="http://schemas.microsoft.com/office/drawing/2014/main" id="{74A97D5E-9B89-98DB-0363-E6D14702D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4</xdr:row>
      <xdr:rowOff>28017</xdr:rowOff>
    </xdr:from>
    <xdr:to>
      <xdr:col>19</xdr:col>
      <xdr:colOff>1</xdr:colOff>
      <xdr:row>19</xdr:row>
      <xdr:rowOff>4129</xdr:rowOff>
    </xdr:to>
    <xdr:graphicFrame macro="">
      <xdr:nvGraphicFramePr>
        <xdr:cNvPr id="3" name="Chart 2" descr="Chart type: Pie. 'Valuation (in Millions)'&#10;&#10;Description automatically generated">
          <a:extLst>
            <a:ext uri="{FF2B5EF4-FFF2-40B4-BE49-F238E27FC236}">
              <a16:creationId xmlns:a16="http://schemas.microsoft.com/office/drawing/2014/main" id="{AEAB4AEB-8540-2C24-2D2D-600EA3BE4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24634</xdr:colOff>
      <xdr:row>23</xdr:row>
      <xdr:rowOff>41057</xdr:rowOff>
    </xdr:from>
    <xdr:to>
      <xdr:col>10</xdr:col>
      <xdr:colOff>2003535</xdr:colOff>
      <xdr:row>38</xdr:row>
      <xdr:rowOff>117147</xdr:rowOff>
    </xdr:to>
    <xdr:graphicFrame macro="">
      <xdr:nvGraphicFramePr>
        <xdr:cNvPr id="4" name="Chart 3" descr="Chart type: Line, Clustered Column. 'Customers Acquired (in M)', 'Spend to acquire customers (in M)', 'CAC' by 'No of Offline Meetings (in M)'&#10;&#10;Description automatically generated">
          <a:extLst>
            <a:ext uri="{FF2B5EF4-FFF2-40B4-BE49-F238E27FC236}">
              <a16:creationId xmlns:a16="http://schemas.microsoft.com/office/drawing/2014/main" id="{EFF87326-7995-5D10-FF43-0E8E311F62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2009876</xdr:colOff>
      <xdr:row>23</xdr:row>
      <xdr:rowOff>154653</xdr:rowOff>
    </xdr:from>
    <xdr:to>
      <xdr:col>15</xdr:col>
      <xdr:colOff>983226</xdr:colOff>
      <xdr:row>39</xdr:row>
      <xdr:rowOff>21480</xdr:rowOff>
    </xdr:to>
    <xdr:graphicFrame macro="">
      <xdr:nvGraphicFramePr>
        <xdr:cNvPr id="5" name="Chart 4" descr="Chart type: Line, Clustered Column. 'Customers Acquired (in M)', 'Spend to acquire customers (in M)', 'CAC' by 'No of Offline Meetings (in M)'&#10;&#10;Description automatically generated">
          <a:extLst>
            <a:ext uri="{FF2B5EF4-FFF2-40B4-BE49-F238E27FC236}">
              <a16:creationId xmlns:a16="http://schemas.microsoft.com/office/drawing/2014/main" id="{EA3C18FE-66BE-CCDA-B9E3-05993DDCCA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66675</xdr:rowOff>
    </xdr:from>
    <xdr:to>
      <xdr:col>4</xdr:col>
      <xdr:colOff>0</xdr:colOff>
      <xdr:row>37</xdr:row>
      <xdr:rowOff>111125</xdr:rowOff>
    </xdr:to>
    <xdr:graphicFrame macro="">
      <xdr:nvGraphicFramePr>
        <xdr:cNvPr id="2" name="Chart 1" descr="Chart type: Clustered Column. 'P1 - Revenue (in b)', 'P2 - Revenue (in b)', 'P3 - Revenue (in b)' by 'Year'&#10;&#10;Description automatically generated">
          <a:extLst>
            <a:ext uri="{FF2B5EF4-FFF2-40B4-BE49-F238E27FC236}">
              <a16:creationId xmlns:a16="http://schemas.microsoft.com/office/drawing/2014/main" id="{68130D98-0CD6-7998-DCE0-3A6872676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al@ksventures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AF21-E1C1-44EC-83CA-5EFA81877DEA}">
  <dimension ref="A1:Z29"/>
  <sheetViews>
    <sheetView workbookViewId="0">
      <selection activeCell="D23" sqref="D23"/>
    </sheetView>
  </sheetViews>
  <sheetFormatPr defaultRowHeight="14.25"/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4.25">
      <c r="A5" s="2"/>
      <c r="B5" s="2"/>
      <c r="C5" s="2"/>
      <c r="D5" s="2"/>
      <c r="E5" s="2"/>
      <c r="F5" s="3"/>
      <c r="G5" s="3" t="s">
        <v>2</v>
      </c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" t="s">
        <v>3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2" spans="1:26"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6" ht="23.25">
      <c r="F13" s="2"/>
      <c r="G13" s="6" t="s">
        <v>4</v>
      </c>
      <c r="H13" s="6"/>
      <c r="I13" s="6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6"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6" ht="18.75">
      <c r="F15" s="1">
        <v>1</v>
      </c>
      <c r="G15" s="5" t="s">
        <v>213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6">
      <c r="F16" s="2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6:19" ht="18">
      <c r="F17" s="1">
        <v>2</v>
      </c>
      <c r="G17" s="5" t="s">
        <v>5</v>
      </c>
      <c r="H17" s="5"/>
      <c r="I17" s="5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6:19" ht="18">
      <c r="F18" s="1"/>
      <c r="G18" s="5"/>
      <c r="H18" s="5"/>
      <c r="I18" s="5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6:19" ht="18">
      <c r="F19" s="1">
        <v>3</v>
      </c>
      <c r="G19" s="5" t="s">
        <v>6</v>
      </c>
      <c r="H19" s="5"/>
      <c r="I19" s="5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6:19" ht="18">
      <c r="F20" s="1"/>
      <c r="G20" s="5"/>
      <c r="H20" s="5"/>
      <c r="I20" s="5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6:19" ht="18">
      <c r="F21" s="1">
        <v>4</v>
      </c>
      <c r="G21" s="5" t="s">
        <v>7</v>
      </c>
      <c r="H21" s="5"/>
      <c r="I21" s="5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6:19" ht="18">
      <c r="F22" s="1"/>
      <c r="G22" s="5"/>
      <c r="H22" s="5"/>
      <c r="I22" s="5"/>
      <c r="J22" s="2"/>
      <c r="K22" s="2"/>
      <c r="L22" s="2"/>
      <c r="M22" s="2"/>
      <c r="N22" s="1"/>
      <c r="O22" s="1"/>
      <c r="P22" s="1"/>
      <c r="Q22" s="1"/>
      <c r="R22" s="2"/>
      <c r="S22" s="2"/>
    </row>
    <row r="23" spans="6:19">
      <c r="F23" s="1"/>
      <c r="G23" s="2"/>
      <c r="H23" s="2"/>
      <c r="I23" s="2"/>
      <c r="J23" s="2"/>
      <c r="K23" s="2"/>
      <c r="L23" s="2"/>
      <c r="M23" s="2"/>
      <c r="N23" s="1"/>
      <c r="O23" s="1" t="s">
        <v>8</v>
      </c>
      <c r="P23" s="1"/>
      <c r="Q23" s="1"/>
      <c r="R23" s="2"/>
      <c r="S23" s="2"/>
    </row>
    <row r="24" spans="6:19">
      <c r="F24" s="1"/>
      <c r="G24" s="2"/>
      <c r="H24" s="2"/>
      <c r="I24" s="2"/>
      <c r="J24" s="2"/>
      <c r="K24" s="2"/>
      <c r="L24" s="2"/>
      <c r="M24" s="2"/>
      <c r="N24" s="1"/>
      <c r="O24" s="1"/>
      <c r="P24" s="1"/>
      <c r="Q24" s="1"/>
      <c r="R24" s="2"/>
      <c r="S24" s="2"/>
    </row>
    <row r="25" spans="6:19">
      <c r="F25" s="1"/>
      <c r="G25" s="2"/>
      <c r="H25" s="2"/>
      <c r="I25" s="2"/>
      <c r="J25" s="2"/>
      <c r="K25" s="2"/>
      <c r="L25" s="2"/>
      <c r="M25" s="2"/>
      <c r="N25" s="1"/>
      <c r="O25" s="1" t="s">
        <v>9</v>
      </c>
      <c r="P25" s="1"/>
      <c r="Q25" s="1"/>
      <c r="R25" s="2"/>
      <c r="S25" s="2"/>
    </row>
    <row r="26" spans="6:19">
      <c r="F26" s="1"/>
      <c r="G26" s="2"/>
      <c r="H26" s="2"/>
      <c r="I26" s="2"/>
      <c r="J26" s="2"/>
      <c r="K26" s="2"/>
      <c r="L26" s="2"/>
      <c r="M26" s="2"/>
      <c r="N26" s="1"/>
      <c r="O26" s="1" t="s">
        <v>10</v>
      </c>
      <c r="P26" s="1"/>
      <c r="Q26" s="1"/>
      <c r="R26" s="2"/>
      <c r="S26" s="2"/>
    </row>
    <row r="27" spans="6:19">
      <c r="F27" s="2"/>
      <c r="G27" s="2"/>
      <c r="H27" s="2"/>
      <c r="I27" s="2"/>
      <c r="J27" s="2"/>
      <c r="K27" s="2"/>
      <c r="L27" s="2"/>
      <c r="M27" s="2"/>
      <c r="N27" s="1"/>
      <c r="O27" s="41" t="s">
        <v>11</v>
      </c>
      <c r="P27" s="1"/>
      <c r="Q27" s="1"/>
      <c r="R27" s="2"/>
      <c r="S27" s="2"/>
    </row>
    <row r="28" spans="6:19" ht="15">
      <c r="F28" s="2"/>
      <c r="G28" s="2"/>
      <c r="H28" s="2"/>
      <c r="I28" s="2"/>
      <c r="J28" s="2"/>
      <c r="K28" s="2"/>
      <c r="L28" s="2"/>
      <c r="M28" s="2"/>
      <c r="N28" s="2"/>
      <c r="O28" s="7" t="s">
        <v>12</v>
      </c>
      <c r="P28" s="7"/>
      <c r="Q28" s="2"/>
      <c r="R28" s="2"/>
      <c r="S28" s="2"/>
    </row>
    <row r="29" spans="6:19"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</sheetData>
  <hyperlinks>
    <hyperlink ref="O27" r:id="rId1" xr:uid="{2B13B923-8D98-489B-820A-6223A5660D3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F328-8E08-49BB-8DE9-43E30FE0D4D7}">
  <dimension ref="A1:P40"/>
  <sheetViews>
    <sheetView topLeftCell="I1" zoomScale="142" workbookViewId="0">
      <selection activeCell="M20" sqref="M20"/>
    </sheetView>
  </sheetViews>
  <sheetFormatPr defaultRowHeight="14.25"/>
  <cols>
    <col min="1" max="1" width="22.375" customWidth="1"/>
    <col min="2" max="4" width="15.375" customWidth="1"/>
    <col min="5" max="5" width="15.375" style="123" customWidth="1"/>
    <col min="6" max="6" width="15.375" customWidth="1"/>
    <col min="7" max="7" width="20.375" customWidth="1"/>
    <col min="8" max="8" width="31.25" customWidth="1"/>
    <col min="9" max="9" width="26.375" customWidth="1"/>
    <col min="10" max="10" width="15.375" customWidth="1"/>
    <col min="11" max="11" width="22.625" customWidth="1"/>
    <col min="12" max="12" width="18" customWidth="1"/>
    <col min="13" max="13" width="17.5" customWidth="1"/>
    <col min="14" max="14" width="18.125" customWidth="1"/>
    <col min="15" max="15" width="14" style="18" customWidth="1"/>
  </cols>
  <sheetData>
    <row r="1" spans="1:16" s="118" customFormat="1" ht="15.75" thickBot="1">
      <c r="A1" s="116" t="s">
        <v>13</v>
      </c>
      <c r="B1" s="116" t="s">
        <v>152</v>
      </c>
      <c r="C1" s="116" t="s">
        <v>1</v>
      </c>
      <c r="D1" s="117" t="s">
        <v>14</v>
      </c>
      <c r="E1" s="121" t="s">
        <v>171</v>
      </c>
      <c r="F1" s="116" t="s">
        <v>0</v>
      </c>
      <c r="G1" s="116" t="s">
        <v>153</v>
      </c>
      <c r="H1" s="128" t="s">
        <v>172</v>
      </c>
      <c r="I1" s="128" t="s">
        <v>173</v>
      </c>
      <c r="J1" s="128" t="s">
        <v>174</v>
      </c>
      <c r="K1" s="128" t="s">
        <v>175</v>
      </c>
      <c r="M1" s="116" t="s">
        <v>159</v>
      </c>
      <c r="N1" s="116" t="s">
        <v>162</v>
      </c>
      <c r="O1" s="117" t="s">
        <v>148</v>
      </c>
    </row>
    <row r="2" spans="1:16">
      <c r="A2" s="30">
        <v>1970</v>
      </c>
      <c r="B2" s="31">
        <v>0.12</v>
      </c>
      <c r="C2" s="31">
        <v>0.1057</v>
      </c>
      <c r="D2" s="32">
        <v>0.88080000000000003</v>
      </c>
      <c r="E2" s="125">
        <v>0.01</v>
      </c>
      <c r="F2" s="31">
        <v>1.43E-2</v>
      </c>
      <c r="G2" s="33">
        <v>0.01</v>
      </c>
      <c r="H2" s="129">
        <v>1.6E-2</v>
      </c>
      <c r="I2" s="129">
        <v>1.7000000000000001E-2</v>
      </c>
      <c r="J2" s="129">
        <v>1.9E-2</v>
      </c>
      <c r="K2" s="129">
        <v>0.02</v>
      </c>
      <c r="M2" s="35" t="s">
        <v>161</v>
      </c>
      <c r="N2" s="35">
        <v>280</v>
      </c>
      <c r="O2" s="36">
        <v>0.33</v>
      </c>
    </row>
    <row r="3" spans="1:16">
      <c r="A3" s="34">
        <v>1980</v>
      </c>
      <c r="B3" s="35">
        <v>0.45</v>
      </c>
      <c r="C3" s="35">
        <v>0.43569999999999998</v>
      </c>
      <c r="D3" s="36">
        <v>0.96</v>
      </c>
      <c r="E3" s="126">
        <v>5.2999999999999999E-2</v>
      </c>
      <c r="F3" s="35">
        <v>1.43E-2</v>
      </c>
      <c r="G3" s="37">
        <v>0.04</v>
      </c>
      <c r="H3" s="129">
        <v>0.06</v>
      </c>
      <c r="I3" s="129">
        <v>6.4000000000000001E-2</v>
      </c>
      <c r="J3" s="129">
        <v>7.0999999999999994E-2</v>
      </c>
      <c r="K3" s="129">
        <v>7.3999999999999996E-2</v>
      </c>
      <c r="M3" s="35" t="s">
        <v>163</v>
      </c>
      <c r="N3" s="35">
        <v>190</v>
      </c>
      <c r="O3" s="36">
        <v>0.22</v>
      </c>
    </row>
    <row r="4" spans="1:16">
      <c r="A4" s="34">
        <v>1990</v>
      </c>
      <c r="B4" s="35">
        <v>1.2</v>
      </c>
      <c r="C4" s="35">
        <v>0.62860000000000005</v>
      </c>
      <c r="D4" s="36">
        <v>0.52</v>
      </c>
      <c r="E4" s="127">
        <v>0.2</v>
      </c>
      <c r="F4" s="35">
        <v>0.57140000000000002</v>
      </c>
      <c r="G4" s="37">
        <v>0.15</v>
      </c>
      <c r="H4" s="129">
        <v>0.16</v>
      </c>
      <c r="I4" s="129">
        <v>0.16900000000000001</v>
      </c>
      <c r="J4" s="129">
        <v>0.187</v>
      </c>
      <c r="K4" s="129">
        <v>0.19600000000000001</v>
      </c>
      <c r="M4" s="35" t="s">
        <v>164</v>
      </c>
      <c r="N4" s="35">
        <v>120</v>
      </c>
      <c r="O4" s="36">
        <v>0.14000000000000001</v>
      </c>
    </row>
    <row r="5" spans="1:16">
      <c r="A5" s="34">
        <v>2000</v>
      </c>
      <c r="B5" s="35">
        <v>4.8</v>
      </c>
      <c r="C5" s="35">
        <v>3.8714</v>
      </c>
      <c r="D5" s="36">
        <v>0.8</v>
      </c>
      <c r="E5" s="127">
        <v>0.86699999999999999</v>
      </c>
      <c r="F5" s="35">
        <v>0.92859999999999998</v>
      </c>
      <c r="G5" s="37">
        <v>0.65</v>
      </c>
      <c r="H5" s="129">
        <v>0.63900000000000001</v>
      </c>
      <c r="I5" s="129">
        <v>0.67500000000000004</v>
      </c>
      <c r="J5" s="129">
        <v>0.746</v>
      </c>
      <c r="K5" s="129">
        <v>0.78100000000000003</v>
      </c>
      <c r="M5" s="35" t="s">
        <v>165</v>
      </c>
      <c r="N5" s="35">
        <v>85</v>
      </c>
      <c r="O5" s="36">
        <v>0.1</v>
      </c>
    </row>
    <row r="6" spans="1:16">
      <c r="A6" s="34">
        <v>2010</v>
      </c>
      <c r="B6" s="35">
        <v>12.5</v>
      </c>
      <c r="C6" s="35">
        <v>9.5</v>
      </c>
      <c r="D6" s="36">
        <v>0.76</v>
      </c>
      <c r="E6" s="127">
        <v>2.8</v>
      </c>
      <c r="F6" s="35">
        <v>3</v>
      </c>
      <c r="G6" s="37">
        <v>2.1</v>
      </c>
      <c r="H6" s="129">
        <v>1.665</v>
      </c>
      <c r="I6" s="129">
        <v>1.758</v>
      </c>
      <c r="J6" s="129">
        <v>1.9430000000000001</v>
      </c>
      <c r="K6" s="129">
        <v>2.0350000000000001</v>
      </c>
      <c r="M6" s="35" t="s">
        <v>166</v>
      </c>
      <c r="N6" s="35">
        <v>60</v>
      </c>
      <c r="O6" s="36">
        <v>7.0000000000000007E-2</v>
      </c>
    </row>
    <row r="7" spans="1:16">
      <c r="A7" s="34">
        <v>2015</v>
      </c>
      <c r="B7" s="35">
        <v>28</v>
      </c>
      <c r="C7" s="35">
        <v>21.14</v>
      </c>
      <c r="D7" s="36">
        <v>0.75</v>
      </c>
      <c r="E7" s="127">
        <v>6.4</v>
      </c>
      <c r="F7" s="35">
        <v>6.8571</v>
      </c>
      <c r="G7" s="37">
        <v>4.8</v>
      </c>
      <c r="H7" s="129">
        <v>3.73</v>
      </c>
      <c r="I7" s="129">
        <v>3.9369999999999998</v>
      </c>
      <c r="J7" s="129">
        <v>4.351</v>
      </c>
      <c r="K7" s="129">
        <v>4.5579999999999998</v>
      </c>
      <c r="M7" s="35" t="s">
        <v>167</v>
      </c>
      <c r="N7" s="35">
        <v>55</v>
      </c>
      <c r="O7" s="36">
        <v>6.5000000000000002E-2</v>
      </c>
    </row>
    <row r="8" spans="1:16">
      <c r="A8" s="34">
        <v>2020</v>
      </c>
      <c r="B8" s="35">
        <v>45</v>
      </c>
      <c r="C8" s="35">
        <v>34.71</v>
      </c>
      <c r="D8" s="36">
        <v>0.77</v>
      </c>
      <c r="E8" s="127">
        <v>9.6</v>
      </c>
      <c r="F8" s="35">
        <v>10.2857</v>
      </c>
      <c r="G8" s="37">
        <v>7.2</v>
      </c>
      <c r="H8" s="129">
        <v>5.9939999999999998</v>
      </c>
      <c r="I8" s="129">
        <v>6.327</v>
      </c>
      <c r="J8" s="129">
        <v>6.9930000000000003</v>
      </c>
      <c r="K8" s="129">
        <v>7.3259999999999996</v>
      </c>
      <c r="M8" s="35" t="s">
        <v>168</v>
      </c>
      <c r="N8" s="35">
        <v>30</v>
      </c>
      <c r="O8" s="36">
        <v>3.5000000000000003E-2</v>
      </c>
    </row>
    <row r="9" spans="1:16">
      <c r="A9" s="34">
        <v>2022</v>
      </c>
      <c r="B9" s="35">
        <v>61</v>
      </c>
      <c r="C9" s="35">
        <v>46.71</v>
      </c>
      <c r="D9" s="36">
        <v>0.76</v>
      </c>
      <c r="E9" s="127">
        <v>12</v>
      </c>
      <c r="F9" s="35">
        <v>14.2857</v>
      </c>
      <c r="G9" s="37">
        <v>9</v>
      </c>
      <c r="H9" s="129">
        <v>8.125</v>
      </c>
      <c r="I9" s="129">
        <v>8.577</v>
      </c>
      <c r="J9" s="129">
        <v>9.4789999999999992</v>
      </c>
      <c r="K9" s="129">
        <v>9.9309999999999992</v>
      </c>
      <c r="M9" s="35" t="s">
        <v>169</v>
      </c>
      <c r="N9" s="35">
        <v>30</v>
      </c>
      <c r="O9" s="36">
        <v>0.04</v>
      </c>
    </row>
    <row r="10" spans="1:16" ht="15">
      <c r="A10" s="17" t="s">
        <v>49</v>
      </c>
      <c r="B10" s="17">
        <f>SUM(B2:B9)</f>
        <v>153.07</v>
      </c>
      <c r="C10" s="17">
        <f>SUM(C2:C9)</f>
        <v>117.10140000000001</v>
      </c>
      <c r="D10" s="24"/>
      <c r="E10" s="121">
        <f>SUM(E2:E9)</f>
        <v>31.93</v>
      </c>
      <c r="F10" s="17">
        <f>SUM(F2:F9)</f>
        <v>35.957099999999997</v>
      </c>
      <c r="G10" s="17">
        <f>SUM(G2:G9)</f>
        <v>23.95</v>
      </c>
      <c r="H10" s="17"/>
      <c r="I10" s="17"/>
      <c r="J10" s="17"/>
      <c r="K10" s="114" t="s">
        <v>176</v>
      </c>
    </row>
    <row r="11" spans="1:16" ht="15">
      <c r="E11" s="122"/>
      <c r="M11" s="114" t="s">
        <v>147</v>
      </c>
      <c r="N11" s="114">
        <f>SUM(N2:N10)</f>
        <v>850</v>
      </c>
      <c r="O11" s="115">
        <f>SUM(O2:O10)</f>
        <v>1</v>
      </c>
    </row>
    <row r="12" spans="1:16">
      <c r="C12" s="120"/>
    </row>
    <row r="13" spans="1:16" ht="15">
      <c r="A13" s="130" t="s">
        <v>177</v>
      </c>
      <c r="B13" s="130" t="s">
        <v>191</v>
      </c>
      <c r="C13" s="130" t="s">
        <v>178</v>
      </c>
      <c r="D13" s="130" t="s">
        <v>179</v>
      </c>
      <c r="E13" s="130" t="s">
        <v>180</v>
      </c>
      <c r="F13" s="131" t="s">
        <v>181</v>
      </c>
      <c r="H13" s="136" t="s">
        <v>192</v>
      </c>
      <c r="I13" s="136" t="s">
        <v>193</v>
      </c>
      <c r="K13" s="114" t="s">
        <v>205</v>
      </c>
      <c r="L13" s="130" t="s">
        <v>160</v>
      </c>
    </row>
    <row r="14" spans="1:16" ht="15">
      <c r="A14" s="35" t="s">
        <v>182</v>
      </c>
      <c r="B14" s="35">
        <v>1990</v>
      </c>
      <c r="C14" s="113">
        <v>5000</v>
      </c>
      <c r="D14" s="35">
        <v>800</v>
      </c>
      <c r="E14" s="133">
        <f>C14-D14</f>
        <v>4200</v>
      </c>
      <c r="F14" s="35" t="s">
        <v>87</v>
      </c>
      <c r="H14" s="134" t="s">
        <v>194</v>
      </c>
      <c r="I14" s="137">
        <v>0.28000000000000003</v>
      </c>
      <c r="K14" s="35" t="s">
        <v>206</v>
      </c>
      <c r="L14" s="35">
        <v>410</v>
      </c>
      <c r="O14"/>
      <c r="P14" s="18"/>
    </row>
    <row r="15" spans="1:16" ht="15">
      <c r="A15" s="35" t="s">
        <v>183</v>
      </c>
      <c r="B15" s="35">
        <v>1991</v>
      </c>
      <c r="C15" s="113">
        <v>5400</v>
      </c>
      <c r="D15" s="35">
        <v>800</v>
      </c>
      <c r="E15" s="133">
        <f t="shared" ref="E15:E17" si="0">C15-D15</f>
        <v>4600</v>
      </c>
      <c r="F15" s="35" t="s">
        <v>87</v>
      </c>
      <c r="H15" s="134" t="s">
        <v>195</v>
      </c>
      <c r="I15" s="137">
        <v>0.1</v>
      </c>
      <c r="K15" s="35" t="s">
        <v>207</v>
      </c>
      <c r="L15" s="35">
        <v>325</v>
      </c>
    </row>
    <row r="16" spans="1:16" ht="15">
      <c r="A16" s="35" t="s">
        <v>184</v>
      </c>
      <c r="B16" s="35">
        <v>1989</v>
      </c>
      <c r="C16" s="113">
        <v>5900</v>
      </c>
      <c r="D16" s="35">
        <v>800</v>
      </c>
      <c r="E16" s="133">
        <f t="shared" si="0"/>
        <v>5100</v>
      </c>
      <c r="F16" s="35" t="s">
        <v>87</v>
      </c>
      <c r="H16" s="134" t="s">
        <v>196</v>
      </c>
      <c r="I16" s="137">
        <v>7.0000000000000007E-2</v>
      </c>
      <c r="K16" s="35" t="s">
        <v>208</v>
      </c>
      <c r="L16" s="35">
        <v>480</v>
      </c>
    </row>
    <row r="17" spans="1:12" ht="15">
      <c r="A17" s="35" t="s">
        <v>185</v>
      </c>
      <c r="B17" s="35"/>
      <c r="C17" s="113">
        <v>4760</v>
      </c>
      <c r="D17" s="35">
        <v>690</v>
      </c>
      <c r="E17" s="133">
        <f t="shared" si="0"/>
        <v>4070</v>
      </c>
      <c r="F17" s="35" t="s">
        <v>87</v>
      </c>
      <c r="H17" s="134" t="s">
        <v>197</v>
      </c>
      <c r="I17" s="137">
        <v>0.05</v>
      </c>
      <c r="K17" s="35" t="s">
        <v>209</v>
      </c>
      <c r="L17" s="35">
        <v>210</v>
      </c>
    </row>
    <row r="18" spans="1:12" ht="15">
      <c r="A18" s="35"/>
      <c r="B18" s="35"/>
      <c r="C18" s="113"/>
      <c r="D18" s="35"/>
      <c r="E18" s="133"/>
      <c r="F18" s="35"/>
      <c r="H18" s="134" t="s">
        <v>198</v>
      </c>
      <c r="I18" s="137">
        <v>0.03</v>
      </c>
      <c r="K18" s="35" t="s">
        <v>210</v>
      </c>
      <c r="L18" s="35">
        <v>95</v>
      </c>
    </row>
    <row r="19" spans="1:12" ht="15">
      <c r="A19" s="135" t="s">
        <v>186</v>
      </c>
      <c r="B19" s="35"/>
      <c r="C19" s="113"/>
      <c r="D19" s="35"/>
      <c r="E19" s="133"/>
      <c r="F19" s="35" t="s">
        <v>87</v>
      </c>
      <c r="H19" s="134" t="s">
        <v>199</v>
      </c>
      <c r="I19" s="137">
        <v>0.05</v>
      </c>
      <c r="K19" s="35" t="s">
        <v>211</v>
      </c>
      <c r="L19" s="35">
        <v>80</v>
      </c>
    </row>
    <row r="20" spans="1:12" ht="15">
      <c r="A20" s="35" t="s">
        <v>187</v>
      </c>
      <c r="B20" s="35"/>
      <c r="C20" s="113">
        <v>12000</v>
      </c>
      <c r="D20" s="35">
        <v>0</v>
      </c>
      <c r="E20" s="133">
        <v>12000</v>
      </c>
      <c r="F20" s="35" t="s">
        <v>87</v>
      </c>
      <c r="H20" s="134" t="s">
        <v>200</v>
      </c>
      <c r="I20" s="137">
        <v>0.08</v>
      </c>
      <c r="K20" s="35"/>
      <c r="L20" s="35"/>
    </row>
    <row r="21" spans="1:12" ht="15">
      <c r="A21" s="35" t="s">
        <v>188</v>
      </c>
      <c r="B21" s="35"/>
      <c r="C21" s="113">
        <v>8000</v>
      </c>
      <c r="D21" s="35">
        <v>0</v>
      </c>
      <c r="E21" s="133">
        <v>8000</v>
      </c>
      <c r="F21" s="35" t="s">
        <v>87</v>
      </c>
      <c r="H21" s="134" t="s">
        <v>201</v>
      </c>
      <c r="I21" s="137">
        <v>0.02</v>
      </c>
      <c r="K21" s="114" t="s">
        <v>212</v>
      </c>
      <c r="L21" s="114">
        <f>SUM(L14:L20)</f>
        <v>1600</v>
      </c>
    </row>
    <row r="22" spans="1:12" ht="15">
      <c r="A22" s="35"/>
      <c r="B22" s="35"/>
      <c r="C22" s="113"/>
      <c r="D22" s="35"/>
      <c r="E22" s="133"/>
      <c r="F22" s="35"/>
      <c r="H22" s="134" t="s">
        <v>202</v>
      </c>
      <c r="I22" s="137">
        <v>0.08</v>
      </c>
    </row>
    <row r="23" spans="1:12" ht="15">
      <c r="A23" s="114" t="s">
        <v>189</v>
      </c>
      <c r="B23" s="114" t="s">
        <v>190</v>
      </c>
      <c r="C23" s="132">
        <f>SUM(C14:C22)</f>
        <v>41060</v>
      </c>
      <c r="D23" s="114"/>
      <c r="E23" s="121">
        <f t="shared" ref="E23" si="1">SUM(E10)</f>
        <v>31.93</v>
      </c>
      <c r="F23" s="114"/>
      <c r="H23" s="134" t="s">
        <v>203</v>
      </c>
      <c r="I23" s="137">
        <v>0.03</v>
      </c>
    </row>
    <row r="24" spans="1:12" ht="15">
      <c r="C24" s="118"/>
      <c r="E24" s="124"/>
      <c r="H24" s="134" t="s">
        <v>204</v>
      </c>
      <c r="I24" s="137">
        <v>0.02</v>
      </c>
    </row>
    <row r="25" spans="1:12">
      <c r="H25" s="134"/>
      <c r="I25" s="138"/>
    </row>
    <row r="26" spans="1:12" ht="15">
      <c r="A26" s="130" t="s">
        <v>216</v>
      </c>
      <c r="B26" s="130" t="s">
        <v>217</v>
      </c>
      <c r="C26" s="130" t="s">
        <v>218</v>
      </c>
      <c r="D26" s="130" t="s">
        <v>219</v>
      </c>
      <c r="E26" s="131" t="s">
        <v>220</v>
      </c>
      <c r="F26" s="130" t="s">
        <v>58</v>
      </c>
      <c r="H26" s="114" t="s">
        <v>147</v>
      </c>
      <c r="I26" s="139">
        <f>SUM(I14:I25)</f>
        <v>0.81</v>
      </c>
    </row>
    <row r="27" spans="1:12" ht="15">
      <c r="A27" s="134" t="s">
        <v>221</v>
      </c>
      <c r="B27" s="143">
        <v>3000</v>
      </c>
      <c r="C27" s="143">
        <v>2100</v>
      </c>
      <c r="D27" s="143">
        <v>900</v>
      </c>
      <c r="E27" s="142">
        <f>C27+B27+D27</f>
        <v>6000</v>
      </c>
      <c r="F27" s="143">
        <v>1800</v>
      </c>
      <c r="H27" s="140" t="s">
        <v>214</v>
      </c>
      <c r="I27" s="141" t="s">
        <v>215</v>
      </c>
    </row>
    <row r="28" spans="1:12">
      <c r="A28" s="134" t="s">
        <v>222</v>
      </c>
      <c r="B28" s="143">
        <v>3100</v>
      </c>
      <c r="C28" s="143">
        <v>2200</v>
      </c>
      <c r="D28" s="143">
        <v>900</v>
      </c>
      <c r="E28" s="142">
        <f t="shared" ref="E28:E38" si="2">C28+B28+D28</f>
        <v>6200</v>
      </c>
      <c r="F28" s="143">
        <v>1850</v>
      </c>
    </row>
    <row r="29" spans="1:12">
      <c r="A29" s="134" t="s">
        <v>223</v>
      </c>
      <c r="B29" s="143">
        <v>3200</v>
      </c>
      <c r="C29" s="143">
        <v>2300</v>
      </c>
      <c r="D29" s="143">
        <v>900</v>
      </c>
      <c r="E29" s="142">
        <f t="shared" si="2"/>
        <v>6400</v>
      </c>
      <c r="F29" s="143">
        <v>1900</v>
      </c>
    </row>
    <row r="30" spans="1:12">
      <c r="A30" s="134" t="s">
        <v>224</v>
      </c>
      <c r="B30" s="143">
        <v>3400</v>
      </c>
      <c r="C30" s="143">
        <v>2400</v>
      </c>
      <c r="D30" s="143">
        <v>1000</v>
      </c>
      <c r="E30" s="142">
        <f t="shared" si="2"/>
        <v>6800</v>
      </c>
      <c r="F30" s="143">
        <v>2000</v>
      </c>
    </row>
    <row r="31" spans="1:12">
      <c r="A31" s="134" t="s">
        <v>225</v>
      </c>
      <c r="B31" s="143">
        <v>3600</v>
      </c>
      <c r="C31" s="143">
        <v>2500</v>
      </c>
      <c r="D31" s="143">
        <v>1100</v>
      </c>
      <c r="E31" s="142">
        <f t="shared" si="2"/>
        <v>7200</v>
      </c>
      <c r="F31" s="143">
        <v>2200</v>
      </c>
    </row>
    <row r="32" spans="1:12">
      <c r="A32" s="134" t="s">
        <v>226</v>
      </c>
      <c r="B32" s="143">
        <v>3700</v>
      </c>
      <c r="C32" s="143">
        <v>2600</v>
      </c>
      <c r="D32" s="143">
        <v>1200</v>
      </c>
      <c r="E32" s="142">
        <f t="shared" si="2"/>
        <v>7500</v>
      </c>
      <c r="F32" s="143">
        <v>2300</v>
      </c>
    </row>
    <row r="33" spans="1:6">
      <c r="A33" s="134" t="s">
        <v>227</v>
      </c>
      <c r="B33" s="143">
        <v>3800</v>
      </c>
      <c r="C33" s="143">
        <v>2700</v>
      </c>
      <c r="D33" s="143">
        <v>1300</v>
      </c>
      <c r="E33" s="142">
        <f t="shared" si="2"/>
        <v>7800</v>
      </c>
      <c r="F33" s="143">
        <v>2400</v>
      </c>
    </row>
    <row r="34" spans="1:6">
      <c r="A34" s="134" t="s">
        <v>228</v>
      </c>
      <c r="B34" s="143">
        <v>4000</v>
      </c>
      <c r="C34" s="143">
        <v>2800</v>
      </c>
      <c r="D34" s="143">
        <v>1400</v>
      </c>
      <c r="E34" s="142">
        <f t="shared" si="2"/>
        <v>8200</v>
      </c>
      <c r="F34" s="143">
        <v>2600</v>
      </c>
    </row>
    <row r="35" spans="1:6">
      <c r="A35" s="134" t="s">
        <v>229</v>
      </c>
      <c r="B35" s="143">
        <v>4200</v>
      </c>
      <c r="C35" s="143">
        <v>2900</v>
      </c>
      <c r="D35" s="143">
        <v>1400</v>
      </c>
      <c r="E35" s="142">
        <f t="shared" si="2"/>
        <v>8500</v>
      </c>
      <c r="F35" s="143">
        <v>2800</v>
      </c>
    </row>
    <row r="36" spans="1:6">
      <c r="A36" s="134" t="s">
        <v>230</v>
      </c>
      <c r="B36" s="143">
        <v>4300</v>
      </c>
      <c r="C36" s="143">
        <v>3000</v>
      </c>
      <c r="D36" s="143">
        <v>1500</v>
      </c>
      <c r="E36" s="142">
        <f t="shared" si="2"/>
        <v>8800</v>
      </c>
      <c r="F36" s="143">
        <v>3000</v>
      </c>
    </row>
    <row r="37" spans="1:6">
      <c r="A37" s="134" t="s">
        <v>231</v>
      </c>
      <c r="B37" s="143">
        <v>4400</v>
      </c>
      <c r="C37" s="143">
        <v>3100</v>
      </c>
      <c r="D37" s="143">
        <v>1700</v>
      </c>
      <c r="E37" s="142">
        <f t="shared" si="2"/>
        <v>9200</v>
      </c>
      <c r="F37" s="143">
        <v>3200</v>
      </c>
    </row>
    <row r="38" spans="1:6">
      <c r="A38" s="134" t="s">
        <v>232</v>
      </c>
      <c r="B38" s="143">
        <v>4500</v>
      </c>
      <c r="C38" s="143">
        <v>3200</v>
      </c>
      <c r="D38" s="143">
        <v>1800</v>
      </c>
      <c r="E38" s="142">
        <f t="shared" si="2"/>
        <v>9500</v>
      </c>
      <c r="F38" s="143">
        <v>3400</v>
      </c>
    </row>
    <row r="39" spans="1:6">
      <c r="A39" s="134"/>
      <c r="B39" s="143"/>
      <c r="C39" s="143"/>
      <c r="D39" s="143"/>
      <c r="E39" s="142"/>
      <c r="F39" s="143"/>
    </row>
    <row r="40" spans="1:6" ht="75.75" customHeight="1">
      <c r="A40" s="146" t="s">
        <v>233</v>
      </c>
      <c r="B40" s="144">
        <f>SUM(B27:B39)</f>
        <v>45200</v>
      </c>
      <c r="C40" s="144">
        <f>SUM(C27:C39)</f>
        <v>31800</v>
      </c>
      <c r="D40" s="144">
        <f>SUM(D27:D39)</f>
        <v>15100</v>
      </c>
      <c r="E40" s="145">
        <f>SUM(E27:E39)</f>
        <v>92100</v>
      </c>
      <c r="F40" s="147">
        <f>SUM(F27:F39)</f>
        <v>29450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000F-32CA-4489-8F39-DE12C49D4CDF}">
  <dimension ref="A1:Z23"/>
  <sheetViews>
    <sheetView zoomScale="60" workbookViewId="0">
      <selection activeCell="I4" sqref="I4"/>
    </sheetView>
  </sheetViews>
  <sheetFormatPr defaultRowHeight="14.25"/>
  <cols>
    <col min="2" max="3" width="13.125" customWidth="1"/>
    <col min="4" max="4" width="13.125" style="18" customWidth="1"/>
    <col min="5" max="9" width="13.125" customWidth="1"/>
    <col min="10" max="10" width="16.125" customWidth="1"/>
    <col min="11" max="12" width="26.5" customWidth="1"/>
    <col min="13" max="13" width="23.25" customWidth="1"/>
    <col min="14" max="14" width="22.5" customWidth="1"/>
    <col min="15" max="15" width="28.75" customWidth="1"/>
    <col min="16" max="17" width="13.125" customWidth="1"/>
    <col min="18" max="18" width="17.75" style="20" customWidth="1"/>
    <col min="19" max="19" width="21" customWidth="1"/>
    <col min="20" max="25" width="13.125" customWidth="1"/>
  </cols>
  <sheetData>
    <row r="1" spans="1:26" s="20" customFormat="1" ht="15" thickBot="1">
      <c r="A1" s="21" t="s">
        <v>13</v>
      </c>
      <c r="B1" s="19" t="s">
        <v>15</v>
      </c>
      <c r="C1" s="19" t="s">
        <v>1</v>
      </c>
      <c r="D1" s="22" t="s">
        <v>14</v>
      </c>
      <c r="E1" s="19" t="s">
        <v>0</v>
      </c>
      <c r="F1" s="19" t="s">
        <v>16</v>
      </c>
      <c r="G1" s="19"/>
      <c r="H1" s="19" t="s">
        <v>17</v>
      </c>
      <c r="I1" s="19"/>
      <c r="J1" s="19" t="s">
        <v>34</v>
      </c>
      <c r="K1" s="19" t="s">
        <v>35</v>
      </c>
      <c r="L1" s="19"/>
      <c r="M1" s="19" t="s">
        <v>38</v>
      </c>
      <c r="N1" s="19" t="s">
        <v>37</v>
      </c>
      <c r="O1" s="19" t="s">
        <v>36</v>
      </c>
      <c r="P1" s="19" t="s">
        <v>39</v>
      </c>
      <c r="Q1" s="19"/>
      <c r="R1" s="19" t="s">
        <v>48</v>
      </c>
      <c r="S1" s="19" t="s">
        <v>47</v>
      </c>
      <c r="T1" s="19"/>
      <c r="U1" s="19"/>
      <c r="V1" s="19"/>
      <c r="W1" s="19"/>
      <c r="X1" s="19"/>
      <c r="Y1" s="19"/>
      <c r="Z1" s="23"/>
    </row>
    <row r="2" spans="1:26" ht="18.75">
      <c r="A2" s="30">
        <v>1970</v>
      </c>
      <c r="B2" s="31">
        <v>0.12</v>
      </c>
      <c r="C2" s="31">
        <v>0.1057</v>
      </c>
      <c r="D2" s="32">
        <v>0.88080000000000003</v>
      </c>
      <c r="E2" s="31">
        <v>1.43E-2</v>
      </c>
      <c r="F2" s="33">
        <v>0.01</v>
      </c>
      <c r="G2" s="9"/>
      <c r="H2" s="99" t="s">
        <v>51</v>
      </c>
      <c r="I2" s="8"/>
      <c r="J2" s="30">
        <v>180</v>
      </c>
      <c r="K2" s="33">
        <v>183</v>
      </c>
      <c r="L2" s="14"/>
      <c r="M2" s="30">
        <v>6000</v>
      </c>
      <c r="N2" s="31">
        <v>1000</v>
      </c>
      <c r="O2" s="31">
        <v>3.0099999999999998E-2</v>
      </c>
      <c r="P2" s="33">
        <v>3.01</v>
      </c>
      <c r="Q2" s="14"/>
      <c r="R2" s="96" t="s">
        <v>44</v>
      </c>
      <c r="S2" s="49">
        <v>154.69999999999999</v>
      </c>
    </row>
    <row r="3" spans="1:26" ht="15">
      <c r="A3" s="34">
        <v>1980</v>
      </c>
      <c r="B3" s="35">
        <v>0.45</v>
      </c>
      <c r="C3" s="35">
        <v>0.43569999999999998</v>
      </c>
      <c r="D3" s="36">
        <v>0.96</v>
      </c>
      <c r="E3" s="35">
        <v>1.43E-2</v>
      </c>
      <c r="F3" s="37">
        <v>0.04</v>
      </c>
      <c r="G3" s="11"/>
      <c r="H3" s="38" t="s">
        <v>18</v>
      </c>
      <c r="I3" s="10"/>
      <c r="J3" s="34">
        <v>220</v>
      </c>
      <c r="K3" s="37">
        <v>275</v>
      </c>
      <c r="M3" s="34">
        <v>6200</v>
      </c>
      <c r="N3" s="35">
        <v>2200</v>
      </c>
      <c r="O3" s="35">
        <v>6.0199999999999997E-2</v>
      </c>
      <c r="P3" s="37">
        <v>2.74</v>
      </c>
      <c r="R3" s="97" t="s">
        <v>45</v>
      </c>
      <c r="S3" s="50">
        <v>154</v>
      </c>
    </row>
    <row r="4" spans="1:26" ht="15.75" thickBot="1">
      <c r="A4" s="34">
        <v>1990</v>
      </c>
      <c r="B4" s="35">
        <v>1.2</v>
      </c>
      <c r="C4" s="35">
        <v>0.62860000000000005</v>
      </c>
      <c r="D4" s="36">
        <v>0.52</v>
      </c>
      <c r="E4" s="35">
        <v>0.57140000000000002</v>
      </c>
      <c r="F4" s="37">
        <v>0.15</v>
      </c>
      <c r="G4" s="11"/>
      <c r="H4" s="38" t="s">
        <v>19</v>
      </c>
      <c r="I4" s="10"/>
      <c r="J4" s="34">
        <v>260</v>
      </c>
      <c r="K4" s="37">
        <v>411</v>
      </c>
      <c r="M4" s="34">
        <v>6500</v>
      </c>
      <c r="N4" s="35">
        <v>3100</v>
      </c>
      <c r="O4" s="35">
        <v>9.0399999999999994E-2</v>
      </c>
      <c r="P4" s="37">
        <v>2.91</v>
      </c>
      <c r="R4" s="98" t="s">
        <v>46</v>
      </c>
      <c r="S4" s="51">
        <v>164.9</v>
      </c>
    </row>
    <row r="5" spans="1:26">
      <c r="A5" s="34">
        <v>2000</v>
      </c>
      <c r="B5" s="35">
        <v>4.8</v>
      </c>
      <c r="C5" s="35">
        <v>3.8714</v>
      </c>
      <c r="D5" s="36">
        <v>0.8</v>
      </c>
      <c r="E5" s="35">
        <v>0.92859999999999998</v>
      </c>
      <c r="F5" s="37">
        <v>0.65</v>
      </c>
      <c r="G5" s="11"/>
      <c r="H5" s="38" t="s">
        <v>20</v>
      </c>
      <c r="I5" s="10"/>
      <c r="J5" s="34">
        <v>310</v>
      </c>
      <c r="K5" s="37">
        <v>617</v>
      </c>
      <c r="M5" s="34">
        <v>6800</v>
      </c>
      <c r="N5" s="35">
        <v>4000</v>
      </c>
      <c r="O5" s="35">
        <v>0.1205</v>
      </c>
      <c r="P5" s="37">
        <v>3.01</v>
      </c>
    </row>
    <row r="6" spans="1:26">
      <c r="A6" s="34">
        <v>2010</v>
      </c>
      <c r="B6" s="35">
        <v>12.5</v>
      </c>
      <c r="C6" s="35">
        <v>9.5</v>
      </c>
      <c r="D6" s="36">
        <v>0.76</v>
      </c>
      <c r="E6" s="35">
        <v>3</v>
      </c>
      <c r="F6" s="37">
        <v>2.1</v>
      </c>
      <c r="G6" s="11"/>
      <c r="H6" s="38" t="s">
        <v>21</v>
      </c>
      <c r="I6" s="10"/>
      <c r="J6" s="34">
        <v>370</v>
      </c>
      <c r="K6" s="37">
        <v>999</v>
      </c>
      <c r="M6" s="34">
        <v>7000</v>
      </c>
      <c r="N6" s="35">
        <v>4800</v>
      </c>
      <c r="O6" s="35">
        <v>0.14460000000000001</v>
      </c>
      <c r="P6" s="37">
        <v>3.01</v>
      </c>
    </row>
    <row r="7" spans="1:26">
      <c r="A7" s="34">
        <v>2015</v>
      </c>
      <c r="B7" s="35">
        <v>28</v>
      </c>
      <c r="C7" s="35">
        <v>21.14</v>
      </c>
      <c r="D7" s="36">
        <v>0.75</v>
      </c>
      <c r="E7" s="35">
        <v>6.8571</v>
      </c>
      <c r="F7" s="37">
        <v>4.8</v>
      </c>
      <c r="G7" s="11"/>
      <c r="H7" s="38" t="s">
        <v>22</v>
      </c>
      <c r="I7" s="10"/>
      <c r="J7" s="34">
        <v>420</v>
      </c>
      <c r="K7" s="37">
        <v>1389</v>
      </c>
      <c r="M7" s="34">
        <v>7200</v>
      </c>
      <c r="N7" s="35">
        <v>5500</v>
      </c>
      <c r="O7" s="35">
        <v>0.1807</v>
      </c>
      <c r="P7" s="37">
        <v>3.28</v>
      </c>
    </row>
    <row r="8" spans="1:26">
      <c r="A8" s="34">
        <v>2020</v>
      </c>
      <c r="B8" s="35">
        <v>45</v>
      </c>
      <c r="C8" s="35">
        <v>34.71</v>
      </c>
      <c r="D8" s="36">
        <v>0.77</v>
      </c>
      <c r="E8" s="35">
        <v>10.2857</v>
      </c>
      <c r="F8" s="37">
        <v>7.2</v>
      </c>
      <c r="G8" s="11"/>
      <c r="H8" s="38" t="s">
        <v>23</v>
      </c>
      <c r="I8" s="10"/>
      <c r="J8" s="34">
        <v>460</v>
      </c>
      <c r="K8" s="37">
        <v>1668</v>
      </c>
      <c r="M8" s="34">
        <v>7400</v>
      </c>
      <c r="N8" s="35">
        <v>6100</v>
      </c>
      <c r="O8" s="35">
        <v>0.20480000000000001</v>
      </c>
      <c r="P8" s="37">
        <v>3.36</v>
      </c>
    </row>
    <row r="9" spans="1:26">
      <c r="A9" s="34">
        <v>2022</v>
      </c>
      <c r="B9" s="35">
        <v>61</v>
      </c>
      <c r="C9" s="35">
        <v>46.71</v>
      </c>
      <c r="D9" s="36">
        <v>0.76</v>
      </c>
      <c r="E9" s="35">
        <v>14.2857</v>
      </c>
      <c r="F9" s="37">
        <v>9</v>
      </c>
      <c r="G9" s="11"/>
      <c r="H9" s="38" t="s">
        <v>24</v>
      </c>
      <c r="I9" s="10"/>
      <c r="J9" s="34">
        <v>510</v>
      </c>
      <c r="K9" s="37">
        <v>2501</v>
      </c>
      <c r="M9" s="34">
        <v>7600</v>
      </c>
      <c r="N9" s="35">
        <v>6800</v>
      </c>
      <c r="O9" s="35">
        <v>0.22889999999999999</v>
      </c>
      <c r="P9" s="37">
        <v>3.37</v>
      </c>
    </row>
    <row r="10" spans="1:26" ht="15">
      <c r="A10" s="17" t="s">
        <v>49</v>
      </c>
      <c r="B10" s="17">
        <f>SUM(B2:B9)</f>
        <v>153.07</v>
      </c>
      <c r="C10" s="17">
        <f>SUM(C2:C9)</f>
        <v>117.10140000000001</v>
      </c>
      <c r="D10" s="24"/>
      <c r="E10" s="17">
        <f>SUM(E2:E9)</f>
        <v>35.957099999999997</v>
      </c>
      <c r="F10" s="17">
        <f>SUM(F2:F9)</f>
        <v>23.95</v>
      </c>
      <c r="G10" s="11"/>
      <c r="H10" s="38" t="s">
        <v>25</v>
      </c>
      <c r="I10" s="10"/>
      <c r="J10" s="34">
        <v>560</v>
      </c>
      <c r="K10" s="37">
        <v>3001</v>
      </c>
      <c r="M10" s="34">
        <v>7800</v>
      </c>
      <c r="N10" s="35">
        <v>7400</v>
      </c>
      <c r="O10" s="35">
        <v>0.25309999999999999</v>
      </c>
      <c r="P10" s="37">
        <v>3.42</v>
      </c>
    </row>
    <row r="11" spans="1:26">
      <c r="H11" s="38" t="s">
        <v>26</v>
      </c>
      <c r="I11" s="10"/>
      <c r="J11" s="34">
        <v>580</v>
      </c>
      <c r="K11" s="37">
        <v>3010</v>
      </c>
      <c r="M11" s="34">
        <v>8000</v>
      </c>
      <c r="N11" s="35">
        <v>8000</v>
      </c>
      <c r="O11" s="35">
        <v>0.27710000000000001</v>
      </c>
      <c r="P11" s="37">
        <v>3.46</v>
      </c>
    </row>
    <row r="12" spans="1:26">
      <c r="H12" s="38" t="s">
        <v>27</v>
      </c>
      <c r="I12" s="10"/>
      <c r="J12" s="34">
        <v>600</v>
      </c>
      <c r="K12" s="37">
        <v>3020</v>
      </c>
      <c r="M12" s="34">
        <v>8200</v>
      </c>
      <c r="N12" s="35">
        <v>8500</v>
      </c>
      <c r="O12" s="35">
        <v>0.30120000000000002</v>
      </c>
      <c r="P12" s="37">
        <v>3.54</v>
      </c>
    </row>
    <row r="13" spans="1:26">
      <c r="H13" s="38" t="s">
        <v>28</v>
      </c>
      <c r="I13" s="10"/>
      <c r="J13" s="34">
        <v>680</v>
      </c>
      <c r="K13" s="37">
        <v>4503</v>
      </c>
      <c r="M13" s="34">
        <v>8400</v>
      </c>
      <c r="N13" s="35">
        <v>9000</v>
      </c>
      <c r="O13" s="35">
        <v>0.32529999999999998</v>
      </c>
      <c r="P13" s="37">
        <v>3.61</v>
      </c>
    </row>
    <row r="14" spans="1:26">
      <c r="H14" s="38" t="s">
        <v>29</v>
      </c>
      <c r="I14" s="10"/>
      <c r="J14" s="34">
        <v>750</v>
      </c>
      <c r="K14" s="37">
        <v>5402</v>
      </c>
      <c r="M14" s="34">
        <v>8600</v>
      </c>
      <c r="N14" s="35">
        <v>9400</v>
      </c>
      <c r="O14" s="35">
        <v>0.34939999999999999</v>
      </c>
      <c r="P14" s="37">
        <v>3.72</v>
      </c>
    </row>
    <row r="15" spans="1:26">
      <c r="H15" s="38" t="s">
        <v>30</v>
      </c>
      <c r="I15" s="10"/>
      <c r="J15" s="34">
        <v>1100</v>
      </c>
      <c r="K15" s="37">
        <v>10805</v>
      </c>
      <c r="M15" s="34">
        <v>8800</v>
      </c>
      <c r="N15" s="35">
        <v>9800</v>
      </c>
      <c r="O15" s="35">
        <v>0.3735</v>
      </c>
      <c r="P15" s="37">
        <v>3.81</v>
      </c>
    </row>
    <row r="16" spans="1:26">
      <c r="H16" s="38" t="s">
        <v>31</v>
      </c>
      <c r="I16" s="10"/>
      <c r="J16" s="34">
        <v>1400</v>
      </c>
      <c r="K16" s="37">
        <v>15000</v>
      </c>
      <c r="M16" s="34">
        <v>9000</v>
      </c>
      <c r="N16" s="35">
        <v>10200</v>
      </c>
      <c r="O16" s="35">
        <v>0.39760000000000001</v>
      </c>
      <c r="P16" s="37">
        <v>3.9</v>
      </c>
    </row>
    <row r="17" spans="8:16">
      <c r="H17" s="38" t="s">
        <v>32</v>
      </c>
      <c r="I17" s="10"/>
      <c r="J17" s="34">
        <v>1700</v>
      </c>
      <c r="K17" s="37">
        <v>19800</v>
      </c>
      <c r="M17" s="34">
        <v>9200</v>
      </c>
      <c r="N17" s="35">
        <v>10500</v>
      </c>
      <c r="O17" s="35">
        <v>0.42170000000000002</v>
      </c>
      <c r="P17" s="37">
        <v>4.0199999999999996</v>
      </c>
    </row>
    <row r="18" spans="8:16">
      <c r="H18" s="38" t="s">
        <v>33</v>
      </c>
      <c r="I18" s="10"/>
      <c r="J18" s="34">
        <v>1700</v>
      </c>
      <c r="K18" s="37">
        <v>19800</v>
      </c>
      <c r="M18" s="34">
        <v>9400</v>
      </c>
      <c r="N18" s="35">
        <v>10800</v>
      </c>
      <c r="O18" s="35">
        <v>0.44579999999999997</v>
      </c>
      <c r="P18" s="37">
        <v>4.13</v>
      </c>
    </row>
    <row r="19" spans="8:16" ht="15" thickBot="1">
      <c r="H19" s="39" t="s">
        <v>31</v>
      </c>
      <c r="I19" s="10"/>
      <c r="J19" s="34">
        <v>2200</v>
      </c>
      <c r="K19" s="37">
        <v>29700</v>
      </c>
      <c r="M19" s="34">
        <v>9600</v>
      </c>
      <c r="N19" s="35">
        <v>11000</v>
      </c>
      <c r="O19" s="35">
        <v>0.46989999999999998</v>
      </c>
      <c r="P19" s="37">
        <v>4.2699999999999996</v>
      </c>
    </row>
    <row r="20" spans="8:16">
      <c r="J20" s="34">
        <v>2500</v>
      </c>
      <c r="K20" s="37">
        <v>35640</v>
      </c>
      <c r="M20" s="34">
        <v>9800</v>
      </c>
      <c r="N20" s="35">
        <v>11200</v>
      </c>
      <c r="O20" s="35">
        <v>0.49409999999999998</v>
      </c>
      <c r="P20" s="37">
        <v>4.41</v>
      </c>
    </row>
    <row r="21" spans="8:16">
      <c r="J21" s="34">
        <v>2700</v>
      </c>
      <c r="K21" s="37">
        <v>37500</v>
      </c>
      <c r="M21" s="40">
        <v>10000</v>
      </c>
      <c r="N21" s="35">
        <v>11500</v>
      </c>
      <c r="O21" s="35">
        <v>0.5181</v>
      </c>
      <c r="P21" s="37">
        <v>4.51</v>
      </c>
    </row>
    <row r="22" spans="8:16">
      <c r="J22" s="34">
        <v>2900</v>
      </c>
      <c r="K22" s="37">
        <v>42500</v>
      </c>
      <c r="M22" s="40">
        <v>10200</v>
      </c>
      <c r="N22" s="35">
        <v>12000</v>
      </c>
      <c r="O22" s="35">
        <v>0.53210000000000002</v>
      </c>
      <c r="P22" s="37">
        <v>4.71</v>
      </c>
    </row>
    <row r="23" spans="8:16" ht="15.75" thickBot="1">
      <c r="J23" s="13">
        <f>SUM(J2:J22)</f>
        <v>22100</v>
      </c>
      <c r="K23" s="15">
        <f>SUM(K3:K22)</f>
        <v>237541</v>
      </c>
      <c r="L23" s="16"/>
      <c r="M23" s="15">
        <f>SUM(M2:M22)</f>
        <v>171700</v>
      </c>
      <c r="N23" s="15">
        <f>SUM(N2:N22)</f>
        <v>162800</v>
      </c>
      <c r="O23" s="15">
        <f>SUM(O2:O22)</f>
        <v>6.219100000000001</v>
      </c>
      <c r="P23" s="1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3D64-A6A8-496F-8295-86E330F1B6EF}">
  <dimension ref="A1:E26"/>
  <sheetViews>
    <sheetView zoomScale="58" workbookViewId="0">
      <selection activeCell="F18" sqref="F18"/>
    </sheetView>
  </sheetViews>
  <sheetFormatPr defaultRowHeight="14.25"/>
  <cols>
    <col min="1" max="1" width="20.625" customWidth="1"/>
    <col min="2" max="2" width="23.375" customWidth="1"/>
    <col min="3" max="3" width="22.375" customWidth="1"/>
    <col min="4" max="4" width="23" customWidth="1"/>
    <col min="5" max="26" width="16.5" customWidth="1"/>
  </cols>
  <sheetData>
    <row r="1" spans="1:4" s="20" customFormat="1">
      <c r="A1" s="25" t="s">
        <v>40</v>
      </c>
      <c r="B1" s="26" t="s">
        <v>41</v>
      </c>
      <c r="C1" s="26" t="s">
        <v>42</v>
      </c>
      <c r="D1" s="27" t="s">
        <v>43</v>
      </c>
    </row>
    <row r="2" spans="1:4">
      <c r="A2" s="34">
        <v>2026</v>
      </c>
      <c r="B2" s="35">
        <v>95</v>
      </c>
      <c r="C2" s="35">
        <v>90</v>
      </c>
      <c r="D2" s="37">
        <v>90</v>
      </c>
    </row>
    <row r="3" spans="1:4">
      <c r="A3" s="34">
        <v>2027</v>
      </c>
      <c r="B3" s="35">
        <v>140</v>
      </c>
      <c r="C3" s="35">
        <v>135</v>
      </c>
      <c r="D3" s="37">
        <v>136</v>
      </c>
    </row>
    <row r="4" spans="1:4">
      <c r="A4" s="34">
        <v>2028</v>
      </c>
      <c r="B4" s="35">
        <v>210</v>
      </c>
      <c r="C4" s="35">
        <v>200</v>
      </c>
      <c r="D4" s="37">
        <v>207</v>
      </c>
    </row>
    <row r="5" spans="1:4">
      <c r="A5" s="34">
        <v>2029</v>
      </c>
      <c r="B5" s="35">
        <v>340</v>
      </c>
      <c r="C5" s="35">
        <v>330</v>
      </c>
      <c r="D5" s="37">
        <v>329</v>
      </c>
    </row>
    <row r="6" spans="1:4">
      <c r="A6" s="34">
        <v>2030</v>
      </c>
      <c r="B6" s="35">
        <v>470</v>
      </c>
      <c r="C6" s="35">
        <v>460</v>
      </c>
      <c r="D6" s="37">
        <v>459</v>
      </c>
    </row>
    <row r="7" spans="1:4">
      <c r="A7" s="34">
        <v>2031</v>
      </c>
      <c r="B7" s="35">
        <v>565</v>
      </c>
      <c r="C7" s="35">
        <v>550</v>
      </c>
      <c r="D7" s="37">
        <v>553</v>
      </c>
    </row>
    <row r="8" spans="1:4">
      <c r="A8" s="34">
        <v>2032</v>
      </c>
      <c r="B8" s="35">
        <v>845</v>
      </c>
      <c r="C8" s="35">
        <v>830</v>
      </c>
      <c r="D8" s="37">
        <v>826</v>
      </c>
    </row>
    <row r="9" spans="1:4">
      <c r="A9" s="34">
        <v>2033</v>
      </c>
      <c r="B9" s="35">
        <v>1015</v>
      </c>
      <c r="C9" s="35">
        <v>1000</v>
      </c>
      <c r="D9" s="37">
        <v>986</v>
      </c>
    </row>
    <row r="10" spans="1:4">
      <c r="A10" s="34">
        <v>2034</v>
      </c>
      <c r="B10" s="35">
        <v>1020</v>
      </c>
      <c r="C10" s="35">
        <v>1005</v>
      </c>
      <c r="D10" s="37">
        <v>985</v>
      </c>
    </row>
    <row r="11" spans="1:4">
      <c r="A11" s="34">
        <v>2035</v>
      </c>
      <c r="B11" s="35">
        <v>1025</v>
      </c>
      <c r="C11" s="35">
        <v>1010</v>
      </c>
      <c r="D11" s="37">
        <v>985</v>
      </c>
    </row>
    <row r="12" spans="1:4">
      <c r="A12" s="34">
        <v>2036</v>
      </c>
      <c r="B12" s="35">
        <v>1500</v>
      </c>
      <c r="C12" s="35">
        <v>1500</v>
      </c>
      <c r="D12" s="37">
        <v>1503</v>
      </c>
    </row>
    <row r="13" spans="1:4">
      <c r="A13" s="34">
        <v>2037</v>
      </c>
      <c r="B13" s="35">
        <v>1800</v>
      </c>
      <c r="C13" s="35">
        <v>1800</v>
      </c>
      <c r="D13" s="37">
        <v>1802</v>
      </c>
    </row>
    <row r="14" spans="1:4">
      <c r="A14" s="34">
        <v>2038</v>
      </c>
      <c r="B14" s="35">
        <v>3600</v>
      </c>
      <c r="C14" s="35">
        <v>3600</v>
      </c>
      <c r="D14" s="37">
        <v>3605</v>
      </c>
    </row>
    <row r="15" spans="1:4">
      <c r="A15" s="34">
        <v>2039</v>
      </c>
      <c r="B15" s="35">
        <v>5000</v>
      </c>
      <c r="C15" s="35">
        <v>5000</v>
      </c>
      <c r="D15" s="37">
        <v>5000</v>
      </c>
    </row>
    <row r="16" spans="1:4">
      <c r="A16" s="34">
        <v>2040</v>
      </c>
      <c r="B16" s="35">
        <v>6600</v>
      </c>
      <c r="C16" s="35">
        <v>6600</v>
      </c>
      <c r="D16" s="37">
        <v>6600</v>
      </c>
    </row>
    <row r="17" spans="1:5">
      <c r="A17" s="34">
        <v>2041</v>
      </c>
      <c r="B17" s="35">
        <v>6600</v>
      </c>
      <c r="C17" s="35">
        <v>6600</v>
      </c>
      <c r="D17" s="37">
        <v>6600</v>
      </c>
    </row>
    <row r="18" spans="1:5">
      <c r="A18" s="34">
        <v>2042</v>
      </c>
      <c r="B18" s="35">
        <v>9900</v>
      </c>
      <c r="C18" s="35">
        <v>9900</v>
      </c>
      <c r="D18" s="37">
        <v>9900</v>
      </c>
    </row>
    <row r="19" spans="1:5">
      <c r="A19" s="34">
        <v>2043</v>
      </c>
      <c r="B19" s="35">
        <v>11880</v>
      </c>
      <c r="C19" s="35">
        <v>11880</v>
      </c>
      <c r="D19" s="37">
        <v>11880</v>
      </c>
    </row>
    <row r="20" spans="1:5">
      <c r="A20" s="34">
        <v>2044</v>
      </c>
      <c r="B20" s="35">
        <v>12500</v>
      </c>
      <c r="C20" s="35">
        <v>12500</v>
      </c>
      <c r="D20" s="37">
        <v>12500</v>
      </c>
    </row>
    <row r="21" spans="1:5">
      <c r="A21" s="34">
        <v>2045</v>
      </c>
      <c r="B21" s="35">
        <v>13400</v>
      </c>
      <c r="C21" s="35">
        <v>13400</v>
      </c>
      <c r="D21" s="37">
        <v>13300</v>
      </c>
    </row>
    <row r="22" spans="1:5" ht="15.75" thickBot="1">
      <c r="A22" s="28" t="s">
        <v>49</v>
      </c>
      <c r="B22" s="15">
        <f>SUM(B2:B21)</f>
        <v>78505</v>
      </c>
      <c r="C22" s="15">
        <f>SUM(C2:C21)</f>
        <v>78390</v>
      </c>
      <c r="D22" s="29">
        <f>SUM(D2:D21)</f>
        <v>78246</v>
      </c>
    </row>
    <row r="26" spans="1:5">
      <c r="E26" t="s">
        <v>50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B1BA-C196-47A5-8BB4-BC4419312BF7}">
  <dimension ref="A1:AE36"/>
  <sheetViews>
    <sheetView tabSelected="1" zoomScaleNormal="100" workbookViewId="0">
      <selection activeCell="L42" sqref="L42"/>
    </sheetView>
  </sheetViews>
  <sheetFormatPr defaultRowHeight="14.25"/>
  <cols>
    <col min="1" max="1" width="9.125" bestFit="1" customWidth="1"/>
    <col min="2" max="2" width="9" style="55"/>
    <col min="3" max="3" width="15.75" customWidth="1"/>
    <col min="4" max="4" width="16.75" customWidth="1"/>
    <col min="5" max="5" width="16.375" customWidth="1"/>
    <col min="6" max="6" width="12.5" customWidth="1"/>
    <col min="7" max="7" width="9.125" bestFit="1" customWidth="1"/>
    <col min="8" max="8" width="13.625" bestFit="1" customWidth="1"/>
    <col min="12" max="12" width="9.125" bestFit="1" customWidth="1"/>
    <col min="13" max="13" width="19.25" customWidth="1"/>
    <col min="14" max="14" width="9.125" bestFit="1" customWidth="1"/>
    <col min="16" max="17" width="9.125" bestFit="1" customWidth="1"/>
    <col min="22" max="22" width="10" bestFit="1" customWidth="1"/>
    <col min="23" max="23" width="10.875" bestFit="1" customWidth="1"/>
    <col min="24" max="25" width="9.125" bestFit="1" customWidth="1"/>
    <col min="26" max="26" width="10.875" bestFit="1" customWidth="1"/>
    <col min="28" max="28" width="19.75" customWidth="1"/>
    <col min="29" max="29" width="10" bestFit="1" customWidth="1"/>
  </cols>
  <sheetData>
    <row r="1" spans="1:31">
      <c r="A1" s="64" t="s">
        <v>52</v>
      </c>
      <c r="B1" s="65" t="s">
        <v>53</v>
      </c>
      <c r="C1" s="66" t="s">
        <v>54</v>
      </c>
      <c r="D1" s="66" t="s">
        <v>55</v>
      </c>
      <c r="E1" s="66" t="s">
        <v>56</v>
      </c>
      <c r="F1" s="66" t="s">
        <v>57</v>
      </c>
      <c r="G1" s="66" t="s">
        <v>58</v>
      </c>
      <c r="H1" s="66" t="s">
        <v>59</v>
      </c>
      <c r="I1" s="66" t="s">
        <v>60</v>
      </c>
      <c r="J1" s="67" t="s">
        <v>61</v>
      </c>
    </row>
    <row r="2" spans="1:31" ht="38.25">
      <c r="A2" s="64"/>
      <c r="B2" s="65"/>
      <c r="C2" s="66"/>
      <c r="D2" s="66"/>
      <c r="E2" s="66" t="s">
        <v>62</v>
      </c>
      <c r="F2" s="66" t="s">
        <v>63</v>
      </c>
      <c r="G2" s="66" t="s">
        <v>64</v>
      </c>
      <c r="H2" s="66"/>
      <c r="I2" s="66"/>
      <c r="J2" s="67"/>
      <c r="K2" s="70"/>
      <c r="L2" s="71" t="s">
        <v>53</v>
      </c>
      <c r="M2" s="71" t="s">
        <v>91</v>
      </c>
      <c r="N2" s="71" t="s">
        <v>55</v>
      </c>
      <c r="O2" s="71" t="s">
        <v>92</v>
      </c>
      <c r="P2" s="71" t="s">
        <v>93</v>
      </c>
      <c r="Q2" s="71" t="s">
        <v>94</v>
      </c>
      <c r="R2" s="71" t="s">
        <v>93</v>
      </c>
      <c r="S2" s="71" t="s">
        <v>95</v>
      </c>
      <c r="T2" s="71" t="s">
        <v>96</v>
      </c>
      <c r="U2" s="71" t="s">
        <v>97</v>
      </c>
      <c r="V2" s="71" t="s">
        <v>98</v>
      </c>
      <c r="W2" s="71" t="s">
        <v>99</v>
      </c>
      <c r="X2" s="71" t="s">
        <v>100</v>
      </c>
      <c r="Y2" s="72" t="s">
        <v>101</v>
      </c>
      <c r="Z2" s="71" t="s">
        <v>102</v>
      </c>
      <c r="AA2" s="71" t="s">
        <v>103</v>
      </c>
      <c r="AB2" s="71" t="s">
        <v>104</v>
      </c>
      <c r="AC2" s="71" t="s">
        <v>105</v>
      </c>
      <c r="AD2" s="88"/>
      <c r="AE2" s="70"/>
    </row>
    <row r="3" spans="1:31">
      <c r="A3" s="64"/>
      <c r="B3" s="65"/>
      <c r="C3" s="68">
        <v>850000000</v>
      </c>
      <c r="D3" s="66" t="s">
        <v>158</v>
      </c>
      <c r="E3" s="69"/>
      <c r="F3" s="69">
        <v>0</v>
      </c>
      <c r="G3" s="69">
        <v>0.17799999999999999</v>
      </c>
      <c r="H3" s="66"/>
      <c r="I3" s="66"/>
      <c r="J3" s="67"/>
      <c r="K3" s="70"/>
      <c r="L3" s="74"/>
      <c r="M3" s="74"/>
      <c r="N3" s="74" t="s">
        <v>106</v>
      </c>
      <c r="O3" s="74" t="s">
        <v>107</v>
      </c>
      <c r="P3" s="74" t="s">
        <v>108</v>
      </c>
      <c r="Q3" s="74" t="s">
        <v>64</v>
      </c>
      <c r="R3" s="74" t="s">
        <v>108</v>
      </c>
      <c r="S3" s="74" t="s">
        <v>109</v>
      </c>
      <c r="T3" s="74" t="s">
        <v>109</v>
      </c>
      <c r="U3" s="74"/>
      <c r="V3" s="74"/>
      <c r="W3" s="74"/>
      <c r="X3" s="74"/>
      <c r="Y3" s="75"/>
      <c r="Z3" s="74"/>
      <c r="AA3" s="74"/>
      <c r="AB3" s="74" t="s">
        <v>110</v>
      </c>
      <c r="AC3" s="74" t="s">
        <v>111</v>
      </c>
      <c r="AD3" s="90"/>
      <c r="AE3" s="70"/>
    </row>
    <row r="4" spans="1:31" ht="25.5">
      <c r="A4" s="42"/>
      <c r="B4" s="52"/>
      <c r="C4" s="119" t="s">
        <v>170</v>
      </c>
      <c r="D4" s="43"/>
      <c r="E4" s="43"/>
      <c r="F4" s="43"/>
      <c r="G4" s="43"/>
      <c r="H4" s="43"/>
      <c r="I4" s="43"/>
      <c r="J4" s="43"/>
      <c r="K4" s="70"/>
      <c r="L4" s="92"/>
      <c r="M4" s="92" t="s">
        <v>112</v>
      </c>
      <c r="N4" s="92"/>
      <c r="O4" s="92"/>
      <c r="P4" s="93"/>
      <c r="Q4" s="93"/>
      <c r="R4" s="92"/>
      <c r="S4" s="92"/>
      <c r="T4" s="92"/>
      <c r="U4" s="92"/>
      <c r="V4" s="93"/>
      <c r="W4" s="92"/>
      <c r="X4" s="93">
        <v>2</v>
      </c>
      <c r="Y4" s="94">
        <v>10</v>
      </c>
      <c r="Z4" s="93"/>
      <c r="AA4" s="92"/>
      <c r="AB4" s="92"/>
      <c r="AC4" s="92" t="s">
        <v>113</v>
      </c>
      <c r="AD4" s="88"/>
      <c r="AE4" s="70"/>
    </row>
    <row r="5" spans="1:31">
      <c r="A5" s="56">
        <v>1</v>
      </c>
      <c r="B5" s="57" t="s">
        <v>65</v>
      </c>
      <c r="C5" s="58"/>
      <c r="D5" s="112">
        <v>61</v>
      </c>
      <c r="E5" s="95">
        <v>170000000</v>
      </c>
      <c r="F5" s="59">
        <v>0</v>
      </c>
      <c r="G5" s="58">
        <f>D5*17.8%</f>
        <v>10.858000000000001</v>
      </c>
      <c r="H5" s="59"/>
      <c r="I5" s="59"/>
      <c r="J5" s="59"/>
      <c r="K5" s="70"/>
      <c r="L5" s="77"/>
      <c r="M5" s="77"/>
      <c r="N5" s="77" t="s">
        <v>114</v>
      </c>
      <c r="O5" s="77" t="s">
        <v>114</v>
      </c>
      <c r="P5" s="77"/>
      <c r="Q5" s="77"/>
      <c r="R5" s="77"/>
      <c r="S5" s="77"/>
      <c r="T5" s="77"/>
      <c r="U5" s="77"/>
      <c r="V5" s="78"/>
      <c r="W5" s="77"/>
      <c r="X5" s="78"/>
      <c r="Y5" s="79"/>
      <c r="Z5" s="78"/>
      <c r="AA5" s="77"/>
      <c r="AB5" s="77"/>
      <c r="AC5" s="77"/>
      <c r="AD5" s="91"/>
      <c r="AE5" s="70"/>
    </row>
    <row r="6" spans="1:31">
      <c r="A6" s="56">
        <v>2</v>
      </c>
      <c r="B6" s="57" t="s">
        <v>66</v>
      </c>
      <c r="C6" s="58"/>
      <c r="D6" s="112">
        <v>68</v>
      </c>
      <c r="E6" s="95">
        <v>170000000</v>
      </c>
      <c r="F6" s="59">
        <v>0</v>
      </c>
      <c r="G6" s="58">
        <f t="shared" ref="G6:G24" si="0">D6*17.8%</f>
        <v>12.104000000000001</v>
      </c>
      <c r="H6" s="59"/>
      <c r="I6" s="59"/>
      <c r="J6" s="59"/>
      <c r="K6" s="70"/>
      <c r="L6" s="71"/>
      <c r="M6" s="71"/>
      <c r="N6" s="71"/>
      <c r="O6" s="71"/>
      <c r="P6" s="71"/>
      <c r="Q6" s="71"/>
      <c r="R6" s="71"/>
      <c r="S6" s="71"/>
      <c r="T6" s="71"/>
      <c r="U6" s="71"/>
      <c r="V6" s="73"/>
      <c r="W6" s="71"/>
      <c r="X6" s="73"/>
      <c r="Y6" s="76"/>
      <c r="Z6" s="73"/>
      <c r="AA6" s="71"/>
      <c r="AB6" s="71"/>
      <c r="AC6" s="71"/>
      <c r="AD6" s="88"/>
      <c r="AE6" s="70"/>
    </row>
    <row r="7" spans="1:31">
      <c r="A7" s="56">
        <v>3</v>
      </c>
      <c r="B7" s="57" t="s">
        <v>67</v>
      </c>
      <c r="C7" s="58"/>
      <c r="D7" s="112">
        <v>74</v>
      </c>
      <c r="E7" s="95">
        <v>170000000</v>
      </c>
      <c r="F7" s="59">
        <v>0</v>
      </c>
      <c r="G7" s="58">
        <f t="shared" si="0"/>
        <v>13.172000000000001</v>
      </c>
      <c r="H7" s="59"/>
      <c r="I7" s="59"/>
      <c r="J7" s="59"/>
      <c r="K7" s="70"/>
      <c r="L7" s="100">
        <v>2022</v>
      </c>
      <c r="M7" s="100" t="s">
        <v>117</v>
      </c>
      <c r="N7" s="101"/>
      <c r="O7" s="102"/>
      <c r="P7" s="100"/>
      <c r="Q7" s="103"/>
      <c r="R7" s="100"/>
      <c r="S7" s="100"/>
      <c r="T7" s="100"/>
      <c r="U7" s="100" t="s">
        <v>115</v>
      </c>
      <c r="V7" s="104"/>
      <c r="W7" s="100"/>
      <c r="X7" s="104"/>
      <c r="Y7" s="105"/>
      <c r="Z7" s="104"/>
      <c r="AA7" s="100"/>
      <c r="AB7" s="100"/>
      <c r="AC7" s="106"/>
      <c r="AD7" s="88"/>
      <c r="AE7" s="70"/>
    </row>
    <row r="8" spans="1:31">
      <c r="A8" s="56">
        <v>4</v>
      </c>
      <c r="B8" s="57" t="s">
        <v>68</v>
      </c>
      <c r="C8" s="58"/>
      <c r="D8" s="112">
        <v>85</v>
      </c>
      <c r="E8" s="95">
        <v>170000000</v>
      </c>
      <c r="F8" s="59">
        <v>0</v>
      </c>
      <c r="G8" s="58">
        <f t="shared" si="0"/>
        <v>15.13</v>
      </c>
      <c r="H8" s="59"/>
      <c r="I8" s="59"/>
      <c r="J8" s="59"/>
      <c r="K8" s="70"/>
      <c r="L8" s="100">
        <v>2023</v>
      </c>
      <c r="M8" s="100" t="s">
        <v>120</v>
      </c>
      <c r="N8" s="104"/>
      <c r="O8" s="100"/>
      <c r="P8" s="100"/>
      <c r="Q8" s="100"/>
      <c r="R8" s="100"/>
      <c r="S8" s="100"/>
      <c r="T8" s="100"/>
      <c r="U8" s="100" t="s">
        <v>116</v>
      </c>
      <c r="V8" s="104"/>
      <c r="W8" s="100"/>
      <c r="X8" s="104"/>
      <c r="Y8" s="105"/>
      <c r="Z8" s="104"/>
      <c r="AA8" s="100"/>
      <c r="AB8" s="100"/>
      <c r="AC8" s="100"/>
      <c r="AD8" s="88"/>
      <c r="AE8" s="70"/>
    </row>
    <row r="9" spans="1:31">
      <c r="A9" s="56">
        <v>5</v>
      </c>
      <c r="B9" s="57" t="s">
        <v>69</v>
      </c>
      <c r="C9" s="58"/>
      <c r="D9" s="113">
        <v>95</v>
      </c>
      <c r="E9" s="95">
        <v>170000000</v>
      </c>
      <c r="F9" s="59">
        <v>0</v>
      </c>
      <c r="G9" s="58">
        <f t="shared" si="0"/>
        <v>16.91</v>
      </c>
      <c r="H9" s="59"/>
      <c r="I9" s="59"/>
      <c r="J9" s="59"/>
      <c r="K9" s="70"/>
      <c r="L9" s="100">
        <v>2024</v>
      </c>
      <c r="M9" s="100" t="s">
        <v>123</v>
      </c>
      <c r="N9" s="104"/>
      <c r="O9" s="100"/>
      <c r="P9" s="100"/>
      <c r="Q9" s="100"/>
      <c r="R9" s="100"/>
      <c r="S9" s="100"/>
      <c r="T9" s="100"/>
      <c r="U9" s="100" t="s">
        <v>118</v>
      </c>
      <c r="V9" s="107">
        <f>V4/Y4</f>
        <v>0</v>
      </c>
      <c r="W9" s="107">
        <f>V11*W4</f>
        <v>0</v>
      </c>
      <c r="X9" s="104">
        <f>V4*X4%</f>
        <v>0</v>
      </c>
      <c r="Y9" s="105">
        <f t="shared" ref="Y9:Y18" si="1">V9+X9</f>
        <v>0</v>
      </c>
      <c r="Z9" s="107">
        <f>Y9*W4</f>
        <v>0</v>
      </c>
      <c r="AA9" s="104"/>
      <c r="AB9" s="100" t="s">
        <v>119</v>
      </c>
      <c r="AC9" s="104"/>
      <c r="AD9" s="88"/>
      <c r="AE9" s="70"/>
    </row>
    <row r="10" spans="1:31">
      <c r="A10" s="56">
        <v>6</v>
      </c>
      <c r="B10" s="57" t="s">
        <v>70</v>
      </c>
      <c r="C10" s="58"/>
      <c r="D10" s="35">
        <v>140</v>
      </c>
      <c r="E10" s="95">
        <v>170000000</v>
      </c>
      <c r="F10" s="59">
        <v>0</v>
      </c>
      <c r="G10" s="58">
        <f t="shared" si="0"/>
        <v>24.92</v>
      </c>
      <c r="H10" s="59"/>
      <c r="I10" s="59"/>
      <c r="J10" s="59"/>
      <c r="K10" s="70"/>
      <c r="L10" s="100">
        <v>2025</v>
      </c>
      <c r="M10" s="100" t="s">
        <v>126</v>
      </c>
      <c r="N10" s="104"/>
      <c r="O10" s="100"/>
      <c r="P10" s="100"/>
      <c r="Q10" s="100"/>
      <c r="R10" s="100"/>
      <c r="S10" s="100"/>
      <c r="T10" s="100"/>
      <c r="U10" s="100" t="s">
        <v>121</v>
      </c>
      <c r="V10" s="107">
        <f>V4/Y4</f>
        <v>0</v>
      </c>
      <c r="W10" s="107">
        <f>V11*W4</f>
        <v>0</v>
      </c>
      <c r="X10" s="104">
        <f>V4*X4%</f>
        <v>0</v>
      </c>
      <c r="Y10" s="105">
        <f t="shared" si="1"/>
        <v>0</v>
      </c>
      <c r="Z10" s="107">
        <f>Y10*W4</f>
        <v>0</v>
      </c>
      <c r="AA10" s="104"/>
      <c r="AB10" s="100" t="s">
        <v>122</v>
      </c>
      <c r="AC10" s="104"/>
      <c r="AD10" s="88"/>
      <c r="AE10" s="70"/>
    </row>
    <row r="11" spans="1:31">
      <c r="A11" s="56">
        <v>7</v>
      </c>
      <c r="B11" s="57" t="s">
        <v>71</v>
      </c>
      <c r="C11" s="58"/>
      <c r="D11" s="35">
        <v>210</v>
      </c>
      <c r="E11" s="95">
        <v>170000000</v>
      </c>
      <c r="F11" s="59">
        <v>0</v>
      </c>
      <c r="G11" s="58">
        <f t="shared" si="0"/>
        <v>37.380000000000003</v>
      </c>
      <c r="H11" s="59"/>
      <c r="I11" s="59"/>
      <c r="J11" s="59"/>
      <c r="K11" s="70"/>
      <c r="L11" s="100">
        <v>2026</v>
      </c>
      <c r="M11" s="100" t="s">
        <v>129</v>
      </c>
      <c r="N11" s="104"/>
      <c r="O11" s="100"/>
      <c r="P11" s="100"/>
      <c r="Q11" s="100"/>
      <c r="R11" s="100"/>
      <c r="S11" s="100"/>
      <c r="T11" s="100"/>
      <c r="U11" s="100" t="s">
        <v>124</v>
      </c>
      <c r="V11" s="107">
        <f>V4/Y4</f>
        <v>0</v>
      </c>
      <c r="W11" s="107">
        <f>V11*W4</f>
        <v>0</v>
      </c>
      <c r="X11" s="104">
        <f>V4*X4%</f>
        <v>0</v>
      </c>
      <c r="Y11" s="105">
        <f t="shared" si="1"/>
        <v>0</v>
      </c>
      <c r="Z11" s="107">
        <f>Y11*W4</f>
        <v>0</v>
      </c>
      <c r="AA11" s="104"/>
      <c r="AB11" s="100" t="s">
        <v>125</v>
      </c>
      <c r="AC11" s="100"/>
      <c r="AD11" s="88"/>
      <c r="AE11" s="70"/>
    </row>
    <row r="12" spans="1:31">
      <c r="A12" s="56">
        <v>8</v>
      </c>
      <c r="B12" s="57" t="s">
        <v>72</v>
      </c>
      <c r="C12" s="58"/>
      <c r="D12" s="35">
        <v>340</v>
      </c>
      <c r="E12" s="95">
        <v>170000000</v>
      </c>
      <c r="F12" s="59">
        <v>0</v>
      </c>
      <c r="G12" s="58">
        <f t="shared" si="0"/>
        <v>60.52</v>
      </c>
      <c r="H12" s="59"/>
      <c r="I12" s="59"/>
      <c r="J12" s="59"/>
      <c r="K12" s="70"/>
      <c r="L12" s="100">
        <v>2027</v>
      </c>
      <c r="M12" s="100" t="s">
        <v>132</v>
      </c>
      <c r="N12" s="104"/>
      <c r="O12" s="100"/>
      <c r="P12" s="100"/>
      <c r="Q12" s="100"/>
      <c r="R12" s="100"/>
      <c r="S12" s="100"/>
      <c r="T12" s="100"/>
      <c r="U12" s="100" t="s">
        <v>127</v>
      </c>
      <c r="V12" s="107">
        <f>V4/Y4</f>
        <v>0</v>
      </c>
      <c r="W12" s="107">
        <f>V12*80</f>
        <v>0</v>
      </c>
      <c r="X12" s="104">
        <f>V4*X4%</f>
        <v>0</v>
      </c>
      <c r="Y12" s="105">
        <f t="shared" si="1"/>
        <v>0</v>
      </c>
      <c r="Z12" s="107">
        <f>Y12*W4</f>
        <v>0</v>
      </c>
      <c r="AA12" s="104"/>
      <c r="AB12" s="100" t="s">
        <v>128</v>
      </c>
      <c r="AC12" s="100"/>
      <c r="AD12" s="88"/>
      <c r="AE12" s="70"/>
    </row>
    <row r="13" spans="1:31">
      <c r="A13" s="56">
        <v>9</v>
      </c>
      <c r="B13" s="57" t="s">
        <v>73</v>
      </c>
      <c r="C13" s="58"/>
      <c r="D13" s="35">
        <v>470</v>
      </c>
      <c r="E13" s="95">
        <v>170000000</v>
      </c>
      <c r="F13" s="59">
        <v>0</v>
      </c>
      <c r="G13" s="58">
        <f t="shared" si="0"/>
        <v>83.660000000000011</v>
      </c>
      <c r="H13" s="59"/>
      <c r="I13" s="59"/>
      <c r="J13" s="59"/>
      <c r="K13" s="70"/>
      <c r="L13" s="100">
        <v>2028</v>
      </c>
      <c r="M13" s="100" t="s">
        <v>135</v>
      </c>
      <c r="N13" s="104"/>
      <c r="O13" s="100"/>
      <c r="P13" s="100"/>
      <c r="Q13" s="100"/>
      <c r="R13" s="100"/>
      <c r="S13" s="100"/>
      <c r="T13" s="100"/>
      <c r="U13" s="100" t="s">
        <v>130</v>
      </c>
      <c r="V13" s="107">
        <f>V4/Y4</f>
        <v>0</v>
      </c>
      <c r="W13" s="107">
        <f>V13*W4</f>
        <v>0</v>
      </c>
      <c r="X13" s="104">
        <f>V4*X4%</f>
        <v>0</v>
      </c>
      <c r="Y13" s="105">
        <f t="shared" si="1"/>
        <v>0</v>
      </c>
      <c r="Z13" s="107">
        <f>Y13*W4</f>
        <v>0</v>
      </c>
      <c r="AA13" s="104"/>
      <c r="AB13" s="100" t="s">
        <v>131</v>
      </c>
      <c r="AC13" s="100"/>
      <c r="AD13" s="88"/>
      <c r="AE13" s="70"/>
    </row>
    <row r="14" spans="1:31">
      <c r="A14" s="56">
        <v>10</v>
      </c>
      <c r="B14" s="57" t="s">
        <v>74</v>
      </c>
      <c r="C14" s="58"/>
      <c r="D14" s="35">
        <v>565</v>
      </c>
      <c r="E14" s="95">
        <v>170000000</v>
      </c>
      <c r="F14" s="59">
        <v>0</v>
      </c>
      <c r="G14" s="58">
        <f t="shared" si="0"/>
        <v>100.57000000000001</v>
      </c>
      <c r="H14" s="59"/>
      <c r="I14" s="59"/>
      <c r="J14" s="59"/>
      <c r="K14" s="70"/>
      <c r="L14" s="100">
        <v>2029</v>
      </c>
      <c r="M14" s="100" t="s">
        <v>138</v>
      </c>
      <c r="N14" s="104"/>
      <c r="O14" s="100"/>
      <c r="P14" s="100"/>
      <c r="Q14" s="100"/>
      <c r="R14" s="100"/>
      <c r="S14" s="100"/>
      <c r="T14" s="100"/>
      <c r="U14" s="100" t="s">
        <v>133</v>
      </c>
      <c r="V14" s="107">
        <f>V4/Y4</f>
        <v>0</v>
      </c>
      <c r="W14" s="107">
        <f>V14*W4</f>
        <v>0</v>
      </c>
      <c r="X14" s="104">
        <f>V4*X4%</f>
        <v>0</v>
      </c>
      <c r="Y14" s="105">
        <f t="shared" si="1"/>
        <v>0</v>
      </c>
      <c r="Z14" s="107">
        <f>Y14*W4</f>
        <v>0</v>
      </c>
      <c r="AA14" s="108"/>
      <c r="AB14" s="100" t="s">
        <v>134</v>
      </c>
      <c r="AC14" s="100"/>
      <c r="AD14" s="88"/>
      <c r="AE14" s="70"/>
    </row>
    <row r="15" spans="1:31">
      <c r="A15" s="56">
        <v>11</v>
      </c>
      <c r="B15" s="57" t="s">
        <v>75</v>
      </c>
      <c r="C15" s="58"/>
      <c r="D15" s="35">
        <v>845</v>
      </c>
      <c r="E15" s="95">
        <v>170000000</v>
      </c>
      <c r="F15" s="59">
        <v>0</v>
      </c>
      <c r="G15" s="58">
        <f t="shared" si="0"/>
        <v>150.41000000000003</v>
      </c>
      <c r="H15" s="59"/>
      <c r="I15" s="59"/>
      <c r="J15" s="59"/>
      <c r="K15" s="70"/>
      <c r="L15" s="100">
        <v>2030</v>
      </c>
      <c r="M15" s="104" t="s">
        <v>141</v>
      </c>
      <c r="N15" s="104"/>
      <c r="O15" s="100"/>
      <c r="P15" s="100"/>
      <c r="Q15" s="100"/>
      <c r="R15" s="100"/>
      <c r="S15" s="100"/>
      <c r="T15" s="100"/>
      <c r="U15" s="100" t="s">
        <v>136</v>
      </c>
      <c r="V15" s="107">
        <f>V4/Y4</f>
        <v>0</v>
      </c>
      <c r="W15" s="107">
        <f>V15*W4</f>
        <v>0</v>
      </c>
      <c r="X15" s="104">
        <f>V4*X4%</f>
        <v>0</v>
      </c>
      <c r="Y15" s="105">
        <f t="shared" si="1"/>
        <v>0</v>
      </c>
      <c r="Z15" s="107">
        <f>Y15*W4</f>
        <v>0</v>
      </c>
      <c r="AA15" s="109"/>
      <c r="AB15" s="100" t="s">
        <v>137</v>
      </c>
      <c r="AC15" s="100"/>
      <c r="AD15" s="88"/>
      <c r="AE15" s="70"/>
    </row>
    <row r="16" spans="1:31">
      <c r="A16" s="56">
        <v>12</v>
      </c>
      <c r="B16" s="57" t="s">
        <v>76</v>
      </c>
      <c r="C16" s="58"/>
      <c r="D16" s="35">
        <v>1015</v>
      </c>
      <c r="E16" s="95">
        <v>170000000</v>
      </c>
      <c r="F16" s="59">
        <v>0</v>
      </c>
      <c r="G16" s="58">
        <f t="shared" si="0"/>
        <v>180.67000000000002</v>
      </c>
      <c r="H16" s="59"/>
      <c r="I16" s="59"/>
      <c r="J16" s="59"/>
      <c r="K16" s="70"/>
      <c r="L16" s="100">
        <v>2031</v>
      </c>
      <c r="M16" s="104" t="s">
        <v>144</v>
      </c>
      <c r="N16" s="104"/>
      <c r="O16" s="100"/>
      <c r="P16" s="100"/>
      <c r="Q16" s="100"/>
      <c r="R16" s="100"/>
      <c r="S16" s="100"/>
      <c r="T16" s="100"/>
      <c r="U16" s="100" t="s">
        <v>139</v>
      </c>
      <c r="V16" s="107">
        <f>V4/Y4</f>
        <v>0</v>
      </c>
      <c r="W16" s="107">
        <f>V16*W4</f>
        <v>0</v>
      </c>
      <c r="X16" s="104">
        <f>V4*X4%</f>
        <v>0</v>
      </c>
      <c r="Y16" s="105">
        <f t="shared" si="1"/>
        <v>0</v>
      </c>
      <c r="Z16" s="107">
        <f>Y16*W4</f>
        <v>0</v>
      </c>
      <c r="AA16" s="110"/>
      <c r="AB16" s="100" t="s">
        <v>140</v>
      </c>
      <c r="AC16" s="100"/>
      <c r="AD16" s="88"/>
      <c r="AE16" s="70"/>
    </row>
    <row r="17" spans="1:31">
      <c r="A17" s="56">
        <v>13</v>
      </c>
      <c r="B17" s="57" t="s">
        <v>77</v>
      </c>
      <c r="C17" s="58"/>
      <c r="D17" s="35">
        <v>1020</v>
      </c>
      <c r="E17" s="95">
        <v>170000000</v>
      </c>
      <c r="F17" s="59">
        <v>0</v>
      </c>
      <c r="G17" s="58">
        <f t="shared" si="0"/>
        <v>181.56000000000003</v>
      </c>
      <c r="H17" s="59"/>
      <c r="I17" s="59"/>
      <c r="J17" s="59"/>
      <c r="K17" s="70"/>
      <c r="L17" s="100">
        <v>2032</v>
      </c>
      <c r="M17" s="104" t="s">
        <v>156</v>
      </c>
      <c r="N17" s="104"/>
      <c r="O17" s="100"/>
      <c r="P17" s="104"/>
      <c r="Q17" s="104"/>
      <c r="R17" s="104"/>
      <c r="S17" s="104"/>
      <c r="T17" s="104"/>
      <c r="U17" s="104" t="s">
        <v>142</v>
      </c>
      <c r="V17" s="107">
        <f>V4/Y4</f>
        <v>0</v>
      </c>
      <c r="W17" s="107">
        <f>V17*W4</f>
        <v>0</v>
      </c>
      <c r="X17" s="104">
        <f>V4*X4%</f>
        <v>0</v>
      </c>
      <c r="Y17" s="105">
        <f t="shared" si="1"/>
        <v>0</v>
      </c>
      <c r="Z17" s="107">
        <f>Y17*W4</f>
        <v>0</v>
      </c>
      <c r="AA17" s="110"/>
      <c r="AB17" s="100" t="s">
        <v>143</v>
      </c>
      <c r="AC17" s="100"/>
      <c r="AD17" s="88"/>
      <c r="AE17" s="70"/>
    </row>
    <row r="18" spans="1:31">
      <c r="A18" s="56">
        <v>14</v>
      </c>
      <c r="B18" s="57" t="s">
        <v>78</v>
      </c>
      <c r="C18" s="58"/>
      <c r="D18" s="35">
        <v>1025</v>
      </c>
      <c r="E18" s="95">
        <v>170000000</v>
      </c>
      <c r="F18" s="59">
        <v>0</v>
      </c>
      <c r="G18" s="58">
        <f t="shared" si="0"/>
        <v>182.45000000000002</v>
      </c>
      <c r="H18" s="59"/>
      <c r="I18" s="59"/>
      <c r="J18" s="59"/>
      <c r="K18" s="70"/>
      <c r="L18" s="100">
        <v>2033</v>
      </c>
      <c r="M18" s="104" t="s">
        <v>157</v>
      </c>
      <c r="N18" s="104"/>
      <c r="O18" s="100"/>
      <c r="P18" s="104"/>
      <c r="Q18" s="104"/>
      <c r="R18" s="104"/>
      <c r="S18" s="104"/>
      <c r="T18" s="104"/>
      <c r="U18" s="104" t="s">
        <v>145</v>
      </c>
      <c r="V18" s="107">
        <f>V4/Y4</f>
        <v>0</v>
      </c>
      <c r="W18" s="107">
        <f>V18*W4</f>
        <v>0</v>
      </c>
      <c r="X18" s="104">
        <f>V4*X4%</f>
        <v>0</v>
      </c>
      <c r="Y18" s="105">
        <f t="shared" si="1"/>
        <v>0</v>
      </c>
      <c r="Z18" s="107">
        <f>Y18*W4</f>
        <v>0</v>
      </c>
      <c r="AA18" s="110"/>
      <c r="AB18" s="100" t="s">
        <v>146</v>
      </c>
      <c r="AC18" s="100"/>
      <c r="AD18" s="88"/>
      <c r="AE18" s="70"/>
    </row>
    <row r="19" spans="1:31">
      <c r="A19" s="56">
        <v>15</v>
      </c>
      <c r="B19" s="57" t="s">
        <v>79</v>
      </c>
      <c r="C19" s="58"/>
      <c r="D19" s="35">
        <v>1500</v>
      </c>
      <c r="E19" s="95">
        <v>85000000</v>
      </c>
      <c r="F19" s="59">
        <v>0</v>
      </c>
      <c r="G19" s="58">
        <f t="shared" si="0"/>
        <v>267.00000000000006</v>
      </c>
      <c r="H19" s="59"/>
      <c r="I19" s="59"/>
      <c r="J19" s="59"/>
      <c r="K19" s="70"/>
      <c r="L19" s="100"/>
      <c r="M19" s="104"/>
      <c r="N19" s="104"/>
      <c r="O19" s="104"/>
      <c r="P19" s="104"/>
      <c r="Q19" s="104"/>
      <c r="R19" s="104"/>
      <c r="S19" s="104"/>
      <c r="T19" s="104"/>
      <c r="U19" s="104"/>
      <c r="V19" s="107"/>
      <c r="W19" s="107"/>
      <c r="X19" s="104"/>
      <c r="Y19" s="105"/>
      <c r="Z19" s="107"/>
      <c r="AA19" s="110"/>
      <c r="AB19" s="100"/>
      <c r="AC19" s="100"/>
      <c r="AD19" s="88"/>
      <c r="AE19" s="70"/>
    </row>
    <row r="20" spans="1:31">
      <c r="A20" s="56">
        <v>16</v>
      </c>
      <c r="B20" s="57" t="s">
        <v>80</v>
      </c>
      <c r="C20" s="58"/>
      <c r="D20" s="35">
        <v>1800</v>
      </c>
      <c r="E20" s="95">
        <v>85000000</v>
      </c>
      <c r="F20" s="59">
        <v>0</v>
      </c>
      <c r="G20" s="58">
        <f t="shared" si="0"/>
        <v>320.40000000000003</v>
      </c>
      <c r="H20" s="59"/>
      <c r="I20" s="59"/>
      <c r="J20" s="59"/>
      <c r="K20" s="70"/>
      <c r="L20" s="100"/>
      <c r="M20" s="111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/>
      <c r="Z20" s="104"/>
      <c r="AA20" s="104"/>
      <c r="AB20" s="104"/>
      <c r="AC20" s="104"/>
      <c r="AD20" s="88"/>
      <c r="AE20" s="70"/>
    </row>
    <row r="21" spans="1:31">
      <c r="A21" s="56">
        <v>17</v>
      </c>
      <c r="B21" s="57" t="s">
        <v>81</v>
      </c>
      <c r="C21" s="58"/>
      <c r="D21" s="35">
        <v>3600</v>
      </c>
      <c r="E21" s="95">
        <v>85000000</v>
      </c>
      <c r="F21" s="59">
        <v>0</v>
      </c>
      <c r="G21" s="58">
        <f t="shared" si="0"/>
        <v>640.80000000000007</v>
      </c>
      <c r="H21" s="59"/>
      <c r="I21" s="59"/>
      <c r="J21" s="59"/>
      <c r="K21" s="70"/>
      <c r="L21" s="100"/>
      <c r="M21" s="111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5"/>
      <c r="Z21" s="104"/>
      <c r="AA21" s="104"/>
      <c r="AB21" s="104"/>
      <c r="AC21" s="104"/>
      <c r="AD21" s="88"/>
      <c r="AE21" s="70"/>
    </row>
    <row r="22" spans="1:31">
      <c r="A22" s="56">
        <v>18</v>
      </c>
      <c r="B22" s="57" t="s">
        <v>82</v>
      </c>
      <c r="C22" s="58"/>
      <c r="D22" s="35">
        <v>5000</v>
      </c>
      <c r="E22" s="95">
        <v>85000000</v>
      </c>
      <c r="F22" s="59">
        <v>0</v>
      </c>
      <c r="G22" s="58">
        <f t="shared" si="0"/>
        <v>890.00000000000011</v>
      </c>
      <c r="H22" s="59"/>
      <c r="I22" s="59"/>
      <c r="J22" s="59"/>
      <c r="K22" s="70"/>
      <c r="L22" s="71" t="s">
        <v>147</v>
      </c>
      <c r="M22" s="73"/>
      <c r="N22" s="71">
        <f>SUM(N7+N8+N9+N10+N11+N12+N13+N14+N15+N16+N17+N18)</f>
        <v>0</v>
      </c>
      <c r="O22" s="71"/>
      <c r="P22" s="73"/>
      <c r="Q22" s="73"/>
      <c r="R22" s="73"/>
      <c r="S22" s="73" t="s">
        <v>147</v>
      </c>
      <c r="T22" s="73" t="s">
        <v>148</v>
      </c>
      <c r="U22" s="73"/>
      <c r="V22" s="80">
        <f>SUM(V9:V21)</f>
        <v>0</v>
      </c>
      <c r="W22" s="80">
        <f t="shared" ref="W22:Z22" si="2">SUM(W11:W21)</f>
        <v>0</v>
      </c>
      <c r="X22" s="73">
        <f t="shared" si="2"/>
        <v>0</v>
      </c>
      <c r="Y22" s="72">
        <f t="shared" si="2"/>
        <v>0</v>
      </c>
      <c r="Z22" s="80">
        <f t="shared" si="2"/>
        <v>0</v>
      </c>
      <c r="AA22" s="81"/>
      <c r="AB22" s="73"/>
      <c r="AC22" s="73"/>
      <c r="AD22" s="88"/>
      <c r="AE22" s="70"/>
    </row>
    <row r="23" spans="1:31">
      <c r="A23" s="56">
        <v>19</v>
      </c>
      <c r="B23" s="57" t="s">
        <v>83</v>
      </c>
      <c r="C23" s="58"/>
      <c r="D23" s="35">
        <v>6600</v>
      </c>
      <c r="E23" s="95">
        <v>85000000</v>
      </c>
      <c r="F23" s="59">
        <v>0</v>
      </c>
      <c r="G23" s="58">
        <f t="shared" si="0"/>
        <v>1174.8000000000002</v>
      </c>
      <c r="H23" s="59"/>
      <c r="I23" s="59"/>
      <c r="J23" s="59"/>
      <c r="K23" s="70"/>
      <c r="L23" s="87"/>
      <c r="M23" s="83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9"/>
      <c r="Z23" s="88"/>
      <c r="AA23" s="88"/>
      <c r="AB23" s="88"/>
      <c r="AC23" s="88"/>
      <c r="AD23" s="88"/>
      <c r="AE23" s="70"/>
    </row>
    <row r="24" spans="1:31">
      <c r="A24" s="56">
        <v>20</v>
      </c>
      <c r="B24" s="57" t="s">
        <v>84</v>
      </c>
      <c r="C24" s="58"/>
      <c r="D24" s="35">
        <v>6600</v>
      </c>
      <c r="E24" s="95">
        <v>85000000</v>
      </c>
      <c r="F24" s="59">
        <v>0</v>
      </c>
      <c r="G24" s="58">
        <f t="shared" si="0"/>
        <v>1174.8000000000002</v>
      </c>
      <c r="H24" s="59"/>
      <c r="I24" s="59"/>
      <c r="J24" s="59"/>
      <c r="K24" s="70"/>
      <c r="L24" s="87"/>
      <c r="M24" s="70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9"/>
      <c r="Z24" s="88"/>
      <c r="AA24" s="88"/>
      <c r="AB24" s="88"/>
      <c r="AC24" s="88"/>
      <c r="AD24" s="88"/>
      <c r="AE24" s="70"/>
    </row>
    <row r="25" spans="1:31">
      <c r="A25" s="56"/>
      <c r="B25" s="57"/>
      <c r="C25" s="59"/>
      <c r="D25" s="59"/>
      <c r="E25" s="95">
        <v>85000000</v>
      </c>
      <c r="F25" s="59">
        <v>0</v>
      </c>
      <c r="G25" s="58"/>
      <c r="H25" s="59"/>
      <c r="I25" s="59"/>
      <c r="J25" s="59"/>
      <c r="K25" s="70"/>
      <c r="L25" s="82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4"/>
      <c r="Z25" s="83"/>
      <c r="AA25" s="83"/>
      <c r="AB25" s="83"/>
      <c r="AC25" s="83"/>
      <c r="AD25" s="83"/>
      <c r="AE25" s="70"/>
    </row>
    <row r="26" spans="1:31">
      <c r="A26" s="56"/>
      <c r="B26" s="57"/>
      <c r="C26" s="59"/>
      <c r="D26" s="59"/>
      <c r="E26" s="59"/>
      <c r="F26" s="59"/>
      <c r="G26" s="59"/>
      <c r="H26" s="59"/>
      <c r="I26" s="59"/>
      <c r="J26" s="59"/>
      <c r="K26" s="70"/>
      <c r="L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</row>
    <row r="27" spans="1:31">
      <c r="A27" s="60" t="s">
        <v>85</v>
      </c>
      <c r="B27" s="61" t="s">
        <v>86</v>
      </c>
      <c r="C27" s="62"/>
      <c r="D27" s="62"/>
      <c r="E27" s="63" t="s">
        <v>155</v>
      </c>
      <c r="F27" s="63"/>
      <c r="G27" s="63"/>
      <c r="H27" s="62" t="s">
        <v>154</v>
      </c>
      <c r="I27" s="62" t="s">
        <v>52</v>
      </c>
      <c r="J27" s="62" t="s">
        <v>87</v>
      </c>
    </row>
    <row r="28" spans="1:31">
      <c r="A28" s="44"/>
      <c r="B28" s="53"/>
      <c r="C28" s="45"/>
      <c r="D28" s="45"/>
      <c r="E28" s="45"/>
      <c r="F28" s="45"/>
      <c r="G28" s="45"/>
      <c r="H28" s="45"/>
      <c r="I28" s="45"/>
      <c r="J28" s="45"/>
    </row>
    <row r="29" spans="1:31">
      <c r="A29" s="44"/>
      <c r="B29" s="53"/>
      <c r="C29" s="45"/>
      <c r="D29" s="45"/>
      <c r="E29" s="45"/>
      <c r="F29" s="45"/>
      <c r="G29" s="45"/>
      <c r="H29" s="45"/>
      <c r="I29" s="45"/>
      <c r="J29" s="45"/>
    </row>
    <row r="30" spans="1:31">
      <c r="A30" s="44"/>
      <c r="B30" s="53"/>
      <c r="C30" s="45"/>
      <c r="D30" s="45"/>
      <c r="E30" s="45"/>
      <c r="F30" s="45"/>
      <c r="G30" s="45"/>
      <c r="H30" s="45"/>
      <c r="I30" s="45"/>
      <c r="J30" s="45"/>
    </row>
    <row r="31" spans="1:31">
      <c r="A31" s="44"/>
      <c r="B31" s="53"/>
      <c r="C31" s="45"/>
      <c r="D31" s="45"/>
      <c r="E31" s="45"/>
      <c r="F31" s="45"/>
      <c r="G31" s="45"/>
      <c r="H31" s="45"/>
      <c r="I31" s="45"/>
      <c r="J31" s="45"/>
    </row>
    <row r="32" spans="1:31" ht="60">
      <c r="A32" s="46" t="s">
        <v>151</v>
      </c>
      <c r="B32" s="54" t="s">
        <v>88</v>
      </c>
      <c r="C32" s="47">
        <f>SUM(E5:E25)</f>
        <v>2975000000</v>
      </c>
      <c r="D32" s="85" t="s">
        <v>89</v>
      </c>
      <c r="E32" s="48" t="s">
        <v>90</v>
      </c>
      <c r="F32" s="48" t="s">
        <v>149</v>
      </c>
      <c r="G32" s="48" t="s">
        <v>150</v>
      </c>
      <c r="H32" s="86">
        <v>170000000</v>
      </c>
      <c r="I32" s="48"/>
      <c r="J32" s="48"/>
    </row>
    <row r="33" spans="1:10">
      <c r="A33" s="44"/>
      <c r="B33" s="53"/>
      <c r="C33" s="45"/>
      <c r="D33" s="45"/>
      <c r="E33" s="45"/>
      <c r="F33" s="45"/>
      <c r="G33" s="45"/>
      <c r="H33" s="45"/>
      <c r="I33" s="45"/>
      <c r="J33" s="45"/>
    </row>
    <row r="34" spans="1:10">
      <c r="A34" s="44"/>
      <c r="B34" s="53"/>
      <c r="C34" s="45"/>
      <c r="D34" s="45"/>
      <c r="E34" s="45"/>
      <c r="F34" s="45"/>
      <c r="G34" s="45"/>
      <c r="H34" s="45"/>
      <c r="I34" s="45"/>
      <c r="J34" s="45"/>
    </row>
    <row r="35" spans="1:10">
      <c r="A35" s="44"/>
      <c r="B35" s="53"/>
      <c r="C35" s="45"/>
      <c r="D35" s="45"/>
      <c r="E35" s="45"/>
      <c r="F35" s="45"/>
      <c r="G35" s="45"/>
      <c r="H35" s="45"/>
      <c r="I35" s="45"/>
      <c r="J35" s="45"/>
    </row>
    <row r="36" spans="1:10">
      <c r="A36" s="44"/>
      <c r="B36" s="53"/>
      <c r="C36" s="45"/>
      <c r="D36" s="45"/>
      <c r="E36" s="45"/>
      <c r="F36" s="45"/>
      <c r="G36" s="45"/>
      <c r="H36" s="45"/>
      <c r="I36" s="45"/>
      <c r="J3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Welcome</vt:lpstr>
      <vt:lpstr>Summary</vt:lpstr>
      <vt:lpstr>Past Performance</vt:lpstr>
      <vt:lpstr>Future Report</vt:lpstr>
      <vt:lpstr>Investment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di4yt</dc:creator>
  <cp:lastModifiedBy>di4yt</cp:lastModifiedBy>
  <cp:lastPrinted>2025-09-12T11:02:28Z</cp:lastPrinted>
  <dcterms:created xsi:type="dcterms:W3CDTF">2025-09-11T11:07:08Z</dcterms:created>
  <dcterms:modified xsi:type="dcterms:W3CDTF">2025-12-11T11:40:09Z</dcterms:modified>
</cp:coreProperties>
</file>